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rly Gamarra\Documents\PROCESO CONTRACTUAL OBRA\"/>
    </mc:Choice>
  </mc:AlternateContent>
  <xr:revisionPtr revIDLastSave="0" documentId="8_{F6EECD6D-BEAF-49F5-81EC-4A3D41184434}" xr6:coauthVersionLast="47" xr6:coauthVersionMax="47" xr10:uidLastSave="{00000000-0000-0000-0000-000000000000}"/>
  <bookViews>
    <workbookView xWindow="-108" yWindow="-108" windowWidth="23256" windowHeight="12456" xr2:uid="{41A301AF-6D5E-4B0E-877C-AFD4897981AA}"/>
  </bookViews>
  <sheets>
    <sheet name="Presupuesto Gnral" sheetId="1" r:id="rId1"/>
  </sheets>
  <externalReferences>
    <externalReference r:id="rId2"/>
  </externalReferences>
  <definedNames>
    <definedName name="_xlnm.Print_Area" localSheetId="0">'Presupuesto Gnral'!$A$1:$H$187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6" i="1" l="1"/>
  <c r="E176" i="1"/>
  <c r="D176" i="1"/>
  <c r="E175" i="1"/>
  <c r="F175" i="1" s="1"/>
  <c r="F177" i="1" s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45" i="1" s="1"/>
  <c r="F128" i="1"/>
  <c r="F127" i="1"/>
  <c r="F125" i="1"/>
  <c r="F124" i="1"/>
  <c r="E121" i="1"/>
  <c r="F121" i="1" s="1"/>
  <c r="F120" i="1"/>
  <c r="E120" i="1"/>
  <c r="F119" i="1"/>
  <c r="E119" i="1"/>
  <c r="D119" i="1"/>
  <c r="E118" i="1"/>
  <c r="D118" i="1"/>
  <c r="F118" i="1" s="1"/>
  <c r="E117" i="1"/>
  <c r="F117" i="1" s="1"/>
  <c r="D117" i="1"/>
  <c r="F114" i="1"/>
  <c r="E114" i="1"/>
  <c r="E113" i="1"/>
  <c r="D113" i="1"/>
  <c r="F113" i="1" s="1"/>
  <c r="F112" i="1"/>
  <c r="F115" i="1" s="1"/>
  <c r="E112" i="1"/>
  <c r="F109" i="1"/>
  <c r="E109" i="1"/>
  <c r="E108" i="1"/>
  <c r="F108" i="1" s="1"/>
  <c r="E107" i="1"/>
  <c r="F107" i="1" s="1"/>
  <c r="F106" i="1"/>
  <c r="F105" i="1"/>
  <c r="F110" i="1" s="1"/>
  <c r="E105" i="1"/>
  <c r="D105" i="1"/>
  <c r="E102" i="1"/>
  <c r="D102" i="1"/>
  <c r="F102" i="1" s="1"/>
  <c r="F101" i="1"/>
  <c r="F103" i="1" s="1"/>
  <c r="E101" i="1"/>
  <c r="F100" i="1"/>
  <c r="E100" i="1"/>
  <c r="F97" i="1"/>
  <c r="E96" i="1"/>
  <c r="F96" i="1" s="1"/>
  <c r="F98" i="1" s="1"/>
  <c r="D96" i="1"/>
  <c r="F93" i="1"/>
  <c r="E93" i="1"/>
  <c r="E92" i="1"/>
  <c r="F92" i="1" s="1"/>
  <c r="E91" i="1"/>
  <c r="F91" i="1" s="1"/>
  <c r="F90" i="1"/>
  <c r="E87" i="1"/>
  <c r="D87" i="1"/>
  <c r="F87" i="1" s="1"/>
  <c r="F88" i="1" s="1"/>
  <c r="E84" i="1"/>
  <c r="F84" i="1" s="1"/>
  <c r="D84" i="1"/>
  <c r="F83" i="1"/>
  <c r="E83" i="1"/>
  <c r="E82" i="1"/>
  <c r="F82" i="1" s="1"/>
  <c r="E81" i="1"/>
  <c r="F81" i="1" s="1"/>
  <c r="F80" i="1"/>
  <c r="E80" i="1"/>
  <c r="E79" i="1"/>
  <c r="D79" i="1"/>
  <c r="F79" i="1" s="1"/>
  <c r="E76" i="1"/>
  <c r="F76" i="1" s="1"/>
  <c r="F75" i="1"/>
  <c r="E75" i="1"/>
  <c r="F74" i="1"/>
  <c r="E74" i="1"/>
  <c r="E73" i="1"/>
  <c r="D73" i="1"/>
  <c r="F73" i="1" s="1"/>
  <c r="F77" i="1" s="1"/>
  <c r="F70" i="1"/>
  <c r="E70" i="1"/>
  <c r="F69" i="1"/>
  <c r="E69" i="1"/>
  <c r="E68" i="1"/>
  <c r="E67" i="1"/>
  <c r="E66" i="1"/>
  <c r="E65" i="1"/>
  <c r="D65" i="1"/>
  <c r="D66" i="1" s="1"/>
  <c r="F64" i="1"/>
  <c r="E64" i="1"/>
  <c r="D64" i="1"/>
  <c r="E63" i="1"/>
  <c r="D63" i="1"/>
  <c r="F63" i="1" s="1"/>
  <c r="E62" i="1"/>
  <c r="D62" i="1"/>
  <c r="F62" i="1" s="1"/>
  <c r="F61" i="1"/>
  <c r="E61" i="1"/>
  <c r="D61" i="1"/>
  <c r="E60" i="1"/>
  <c r="D60" i="1"/>
  <c r="F60" i="1" s="1"/>
  <c r="F56" i="1"/>
  <c r="F57" i="1" s="1"/>
  <c r="E56" i="1"/>
  <c r="E53" i="1"/>
  <c r="E52" i="1"/>
  <c r="D52" i="1"/>
  <c r="F52" i="1" s="1"/>
  <c r="F51" i="1"/>
  <c r="E51" i="1"/>
  <c r="E50" i="1"/>
  <c r="F50" i="1" s="1"/>
  <c r="E49" i="1"/>
  <c r="D49" i="1"/>
  <c r="F49" i="1" s="1"/>
  <c r="F48" i="1"/>
  <c r="E48" i="1"/>
  <c r="F47" i="1"/>
  <c r="E47" i="1"/>
  <c r="E46" i="1"/>
  <c r="F46" i="1" s="1"/>
  <c r="E45" i="1"/>
  <c r="F45" i="1" s="1"/>
  <c r="F44" i="1"/>
  <c r="E44" i="1"/>
  <c r="D44" i="1"/>
  <c r="E43" i="1"/>
  <c r="D43" i="1"/>
  <c r="F43" i="1" s="1"/>
  <c r="E42" i="1"/>
  <c r="F42" i="1" s="1"/>
  <c r="F41" i="1"/>
  <c r="E41" i="1"/>
  <c r="D41" i="1"/>
  <c r="E40" i="1"/>
  <c r="D40" i="1"/>
  <c r="D53" i="1" s="1"/>
  <c r="F53" i="1" s="1"/>
  <c r="E39" i="1"/>
  <c r="D39" i="1"/>
  <c r="F39" i="1" s="1"/>
  <c r="F38" i="1"/>
  <c r="E38" i="1"/>
  <c r="E37" i="1"/>
  <c r="D37" i="1"/>
  <c r="F37" i="1" s="1"/>
  <c r="E36" i="1"/>
  <c r="F36" i="1" s="1"/>
  <c r="F35" i="1"/>
  <c r="E35" i="1"/>
  <c r="E29" i="1"/>
  <c r="D29" i="1"/>
  <c r="F29" i="1" s="1"/>
  <c r="F30" i="1" s="1"/>
  <c r="E26" i="1"/>
  <c r="F26" i="1" s="1"/>
  <c r="F25" i="1"/>
  <c r="E25" i="1"/>
  <c r="E24" i="1"/>
  <c r="F24" i="1" s="1"/>
  <c r="E23" i="1"/>
  <c r="F23" i="1" s="1"/>
  <c r="F27" i="1" s="1"/>
  <c r="E20" i="1"/>
  <c r="E19" i="1"/>
  <c r="F19" i="1" s="1"/>
  <c r="E18" i="1"/>
  <c r="D18" i="1"/>
  <c r="F18" i="1" s="1"/>
  <c r="F17" i="1"/>
  <c r="E17" i="1"/>
  <c r="D17" i="1"/>
  <c r="E16" i="1"/>
  <c r="D16" i="1"/>
  <c r="F16" i="1" s="1"/>
  <c r="E13" i="1"/>
  <c r="F13" i="1" s="1"/>
  <c r="F12" i="1"/>
  <c r="E12" i="1"/>
  <c r="D12" i="1"/>
  <c r="E11" i="1"/>
  <c r="D11" i="1"/>
  <c r="D20" i="1" s="1"/>
  <c r="F20" i="1" s="1"/>
  <c r="E10" i="1"/>
  <c r="F10" i="1" s="1"/>
  <c r="D10" i="1"/>
  <c r="F122" i="1" l="1"/>
  <c r="F94" i="1"/>
  <c r="F21" i="1"/>
  <c r="D67" i="1"/>
  <c r="F66" i="1"/>
  <c r="F85" i="1"/>
  <c r="F65" i="1"/>
  <c r="F40" i="1"/>
  <c r="F54" i="1" s="1"/>
  <c r="F11" i="1"/>
  <c r="F14" i="1" s="1"/>
  <c r="F71" i="1" l="1"/>
  <c r="F179" i="1" s="1"/>
  <c r="D68" i="1"/>
  <c r="F68" i="1" s="1"/>
  <c r="F67" i="1"/>
  <c r="F182" i="1" l="1"/>
  <c r="F183" i="1" s="1"/>
  <c r="F181" i="1"/>
  <c r="F180" i="1"/>
  <c r="F184" i="1" s="1"/>
  <c r="F186" i="1" l="1"/>
  <c r="F187" i="1" s="1"/>
</calcChain>
</file>

<file path=xl/sharedStrings.xml><?xml version="1.0" encoding="utf-8"?>
<sst xmlns="http://schemas.openxmlformats.org/spreadsheetml/2006/main" count="303" uniqueCount="161">
  <si>
    <t>PROYECTO: SEDE ADMINISTRATIVA DE ASOBANARCOOP</t>
  </si>
  <si>
    <t>OBJETO: TERMINACIÓN DE LA SEDE ADMINISTRATIVA DE ASOBANARCOOP</t>
  </si>
  <si>
    <t>PRESUPUESTO DE OBRA CIVIL</t>
  </si>
  <si>
    <t>ITEM</t>
  </si>
  <si>
    <t>DESCRIPCIÓN</t>
  </si>
  <si>
    <t>UND</t>
  </si>
  <si>
    <t>CNT</t>
  </si>
  <si>
    <t>VALOR UNIT</t>
  </si>
  <si>
    <t>V/R TOTAL</t>
  </si>
  <si>
    <t>ÁREAS DE ZONA DE PARQUEO-CERRAMIENTO EN L-VIGA CANAL ENTRE EDIFICIO Y BODEGA- PANEL DE PROTECCION DE BODEGA</t>
  </si>
  <si>
    <t xml:space="preserve">DEMOLICIONES </t>
  </si>
  <si>
    <t>Demolición de muros existentes de la fachada principal con medios manuales y mecanicos (,30x22,2x3), incluye disposición final de escombros.</t>
  </si>
  <si>
    <t>M2</t>
  </si>
  <si>
    <t>Demolición de andén existente en piso en tablón vitrificado de .25</t>
  </si>
  <si>
    <t>Demolición de muros de orinales existente al lado del deposito - archivo en área de patio</t>
  </si>
  <si>
    <t>Desmonte de aparatos sanitarios (orinales)</t>
  </si>
  <si>
    <t>SUB TOTAL</t>
  </si>
  <si>
    <t>PARQUEADERO</t>
  </si>
  <si>
    <t>Corte de terreno manual de nivelación para área de parqueadero y andén de acceso al edificio de ,20x11,45x5,40</t>
  </si>
  <si>
    <t>M3</t>
  </si>
  <si>
    <t>Base granular en material seleccionado para área de parqueo y anden de acceso al edificio</t>
  </si>
  <si>
    <t>Base en triturado E= ,08</t>
  </si>
  <si>
    <t xml:space="preserve">Bordillo simple en concreto de 300 psi, incluye acero de refuerzo para área de parqueadero acceso pricipal </t>
  </si>
  <si>
    <t>ML</t>
  </si>
  <si>
    <t>Andén de acceso en concreto de 3.000 psi e obra E= ,10</t>
  </si>
  <si>
    <t>VIGA CANAL ENTRE EDIFIO ADMINISTRATIVO Y BODEGA</t>
  </si>
  <si>
    <t>Viga canal en concreto de 3.000 psi con acero de refeurzo de 60.000 psi entre bodega y oficinas E=,10 CMTS</t>
  </si>
  <si>
    <t>Impermeabilización de viga canal en manto de edil con pintura vicuminosa</t>
  </si>
  <si>
    <t xml:space="preserve">Bajante de aguas lluvias con tubería pvc de 4" con salida al bordillo de la via vehicular </t>
  </si>
  <si>
    <t>Buitrón para cubrir tubería de 4" bajante de aguas lluvias de viga canal en mamposteria, pañete 1:5 acabado en graniplas</t>
  </si>
  <si>
    <t>PANEL DE PROTECCIÓN PARA VENTANERÍA DE LA BODEGA</t>
  </si>
  <si>
    <t xml:space="preserve">Protector de ventana, panel en varilla de 1/2" cuadrada protegida con pintura anticorrosiva verde y acabado en pintura de aciete blanca o color sugerido </t>
  </si>
  <si>
    <t>AREAS DE PATIO, ALMACEN Y EDIFICACIÓN</t>
  </si>
  <si>
    <t>AMPLIACIÓN DEL ARCHIVO UBICADO EN EL PATIO</t>
  </si>
  <si>
    <t>Trazado y replanteo</t>
  </si>
  <si>
    <t>Excavación manual con herramientas menores de ,30x,30 m para viga de cimentación</t>
  </si>
  <si>
    <t xml:space="preserve">Viga de cimentación en concreto de 3.000 psi de ,25x,30 con acero de refuerzo de 60.000 psi </t>
  </si>
  <si>
    <t>Sobre nivel en ladrillo común</t>
  </si>
  <si>
    <t xml:space="preserve">Levante en bloque de .12 cmts con pega de mortero de 1:5 </t>
  </si>
  <si>
    <t xml:space="preserve">Peñete allanado para muros de bloque en mortero 1:4 </t>
  </si>
  <si>
    <t>Viga aérea de amarre en concreto de 3,000 psi</t>
  </si>
  <si>
    <t>Cubierta en eternit con estructura en perfil galvanizado 4x2"</t>
  </si>
  <si>
    <t xml:space="preserve">Relleno con material seleccionado </t>
  </si>
  <si>
    <t>Placa de contra piso</t>
  </si>
  <si>
    <t xml:space="preserve">Plantilla en mortero 1:4 para alistado de piso </t>
  </si>
  <si>
    <t>Piso en cerámica de ,50x,50 según disponibilidad en el comercio</t>
  </si>
  <si>
    <t xml:space="preserve">Zócalo en cerámica </t>
  </si>
  <si>
    <t xml:space="preserve">Ventanería en alumino ref 50-20 </t>
  </si>
  <si>
    <t xml:space="preserve">Protector de ventana, panel en varilla de 1/2" cuadrada protegida con pintura anticorrosiva verde y acabado en pintura de aceite blanca o color sugerido </t>
  </si>
  <si>
    <t xml:space="preserve">Punto de luz </t>
  </si>
  <si>
    <t>Punto de tomo corriente doble con polo a tierra</t>
  </si>
  <si>
    <t>Estuco de muro área de archivo</t>
  </si>
  <si>
    <t>Pintura vinilo tipo 1 sobre estuco</t>
  </si>
  <si>
    <t xml:space="preserve">ZONAS VERDES </t>
  </si>
  <si>
    <t>Corte de terreno manual de nivelación para área de patio</t>
  </si>
  <si>
    <t xml:space="preserve">EDIFICIO ADMINISTRATIVO </t>
  </si>
  <si>
    <t>ASCENSOR</t>
  </si>
  <si>
    <t>Demolición de muros existentes en el primer piso para la ubicación del hueco del ascensor con medios manuales y mecánicos (,15x1,20x3), incluye disposición final de escombros.</t>
  </si>
  <si>
    <t>Demolición de piso en cerámica y placa de contrapiso (2x2)</t>
  </si>
  <si>
    <t>Demolición de losa de entre piso para ubicación del ascensor (2X2)</t>
  </si>
  <si>
    <t>Demolición de muros existentes en el segundo piso para la ubicación del hueco del ascensor con medios manuales y mecánicos (,15x0,7x3), incluye disposición final de escombros.</t>
  </si>
  <si>
    <t>Excavación para la fosa del ascensor (2x2x1)</t>
  </si>
  <si>
    <t>Levante en bloque de .12 con mortero de pega 1:5 para muro de separación del ascensor</t>
  </si>
  <si>
    <t>Pañete allanado para muro de separación en mortero 1:4</t>
  </si>
  <si>
    <t>Estuco para muro de separación</t>
  </si>
  <si>
    <t>Pintura para muro de separación</t>
  </si>
  <si>
    <t>Puerta metálica sencilla (0,9x2,00)</t>
  </si>
  <si>
    <t>BAÑO 1 PRIMER PISO</t>
  </si>
  <si>
    <t>Suministro e instalación de enchape en cerámica de ,30x,30</t>
  </si>
  <si>
    <t>Suministro e instalación de aparato sanitario</t>
  </si>
  <si>
    <t>Suministro e instalación de lavamanos</t>
  </si>
  <si>
    <t xml:space="preserve">Suministro e instalación juego de inscrustaciones </t>
  </si>
  <si>
    <t>BAÑO 2 PRIMER PISO</t>
  </si>
  <si>
    <t>Apertura de salida en muro para colector de aguas negras de 4" en baño del primer piso</t>
  </si>
  <si>
    <t xml:space="preserve">Empalme de 3 salidas hidrosanitarias de 3" en baño del primer piso </t>
  </si>
  <si>
    <t>Colector de aguas negras de 4" en PVC para baño del primer piso</t>
  </si>
  <si>
    <t>Buitrón para cubrir tubería de 4" colector de aguas negras de baño del primer piso, pañete 1:5 acabado en graniplas</t>
  </si>
  <si>
    <t>Registro sanitario de ,60x,60 en ladrillo común para caja de aire primer piso</t>
  </si>
  <si>
    <t>Cielo raso en yeso cartón</t>
  </si>
  <si>
    <t>BAÑO 3 PRIMER PISO</t>
  </si>
  <si>
    <t>COMEDOR Y SALÓN PRIMER PISO</t>
  </si>
  <si>
    <t>Suministro e instalación carpintería metálica con vidrio de seguridad piso a techo. Incluye una puerta abatible</t>
  </si>
  <si>
    <t>GLB</t>
  </si>
  <si>
    <t>Instalación de tuberías para aire acondicionado 24000 BTU</t>
  </si>
  <si>
    <t>Buitrón para cubrir tubería de 3" colector de aguas negras de baño del primer piso, pañete 1:5 acabado en graniplas</t>
  </si>
  <si>
    <t>COCINA PRIMER PISO</t>
  </si>
  <si>
    <t>Suministro e instalación mueble de cocina integral 2,3m. Incluye mueble superior</t>
  </si>
  <si>
    <t>BAÑOS SEGUNDO PISO</t>
  </si>
  <si>
    <t>SEPARACIONES EN VIDRIO SEGUNDO PISO</t>
  </si>
  <si>
    <t>Desmonte carpintería metálica del segundo piso</t>
  </si>
  <si>
    <t xml:space="preserve">Suministro e instalación de carpintería metálica con vidrio de seguridad piso a techo. Incluye 5 puertas abatibles </t>
  </si>
  <si>
    <t>Suministro e instalación de puerta deslizante en vidrio con sensor de proximidad</t>
  </si>
  <si>
    <t xml:space="preserve">Suministro e instalación de aire acondicionado (18000 BTU), incluye, soporte para unidades, tubería de refrigeración y desagüe </t>
  </si>
  <si>
    <t xml:space="preserve">Suministro e instalación de aire acondicionado (9000 BTU), incluye, soporte para unidades, tubería de refrigeración y desagüe </t>
  </si>
  <si>
    <t>VENTANERÍA</t>
  </si>
  <si>
    <t xml:space="preserve">Goteros para ventanas </t>
  </si>
  <si>
    <t>Estuco para gotero</t>
  </si>
  <si>
    <t xml:space="preserve">Protector de ventana, panel en varilla de 1/2" cuadrada protegida con pintura anticorrosiva verde y acabado en pintira de aciete blanca o color sugerido </t>
  </si>
  <si>
    <t>CUBIERTA</t>
  </si>
  <si>
    <t>Cielo raso en yeso cartón para areas que presenten deficiencias primer y segundo piso</t>
  </si>
  <si>
    <t>Desmonte general de la cubierta</t>
  </si>
  <si>
    <t>Sumunistro e instalación de cubierta en Eternit</t>
  </si>
  <si>
    <t>Viga canal en concreto de 3.000 psi con acero de refeurzo de 60.000 psi entre comedor y patio E=,10 CMTS</t>
  </si>
  <si>
    <t xml:space="preserve">Protector para cajas de aire, panel en varilla de 1/2" cuadrada protegida con pintura anticorrosiva verde y acabado en pintira de aciete blanca o color sugerido </t>
  </si>
  <si>
    <t>SUBTOTAL</t>
  </si>
  <si>
    <t>REDES HIDROSANITARIAS</t>
  </si>
  <si>
    <t>Pruebras hidrostáticas</t>
  </si>
  <si>
    <t>INSTALACIONES DE REDES ELÉCTRICAS</t>
  </si>
  <si>
    <t>Salidas para lámparas 120V PVC. Canalización cableado #12, tubería conduit 1/2". Lámpara hermética 2x18 WH</t>
  </si>
  <si>
    <t>Salidas para lámparas 120V MT. Canalización por muros, cableado #12, tuberías MT. Lámpara hermética 2x18 WH</t>
  </si>
  <si>
    <t>Salidas para interruptores PVC, cableado #12 tubería PVC, interruptor sencillo dobe</t>
  </si>
  <si>
    <t>Salidas tomas 120V PVC. Tubería conduit, cableado #12, tomas doble 120V</t>
  </si>
  <si>
    <t>Salidas para tomas 220V, aires, potencia y señal. Tuberías 1/2 - 3/4" conduit - MT, cableado #12 y #14 para señal, 5 - 3 lineas</t>
  </si>
  <si>
    <t>Salidas para lámparas - reflectores LED, 100 WH 220V PVC - MT, tuberías 1/2 - 3/4", cableado #12, reflector de 100-150 WH 220V</t>
  </si>
  <si>
    <t>Salidas para toma regulado 120V</t>
  </si>
  <si>
    <t>Salida para Voz - Datos. Cable UTP, tubería 1/2 - 3/4" PVC</t>
  </si>
  <si>
    <t>Suministro e instalación de tablero eléctrico Bifásico de 12 circuitos con espacio para totalizador de 3x50 AMP y breacker monopolar de 1x20 AMP 4 und</t>
  </si>
  <si>
    <t>Alimentación eléctrica desde el tablero general hasta tablero 12 ctos, tubería 1" PVC, 3 cable #8 como fases y neutro, 1 #8 tierra</t>
  </si>
  <si>
    <t>Suministro e instalación de tablero eléctrico Trifásico con espacio para totalizador</t>
  </si>
  <si>
    <t>Alimentación eléctrica desde el tablero general para kiosoco y archivo 12 ctos, tubería 1" PVC, cableado #10 - 12</t>
  </si>
  <si>
    <t>Puesta a tierra gral. Varilla de cobre de 5/8" x 2.40 m. Cable #12 desnudo, del registro al tablero gral</t>
  </si>
  <si>
    <t>Traslado de cableado y breacker del tablero existente hasta el tablero nuevo de 36 ctos. Incluye materiales</t>
  </si>
  <si>
    <t xml:space="preserve">Mantenimiento planta eléctrica, cambio de aceite y cableador de 45KV para su funcionamiento </t>
  </si>
  <si>
    <t>Mantenimiento tablero general eléctrico con sus respectivos elementos de funcionamiento</t>
  </si>
  <si>
    <t>SUMINISTRO PARA IDF - VOZ Y DATOS</t>
  </si>
  <si>
    <t xml:space="preserve">Switch 24 Puertos Gibabit Escritorio/Rack TLSG1024D </t>
  </si>
  <si>
    <t xml:space="preserve">Organizador Horizontal Sencillo de 40X40 </t>
  </si>
  <si>
    <t>Patch Panel de 24 Puertos RJ45 Cat</t>
  </si>
  <si>
    <t xml:space="preserve">Gabinete para Piso de 24 RU (120*60*60) </t>
  </si>
  <si>
    <t xml:space="preserve">Conectores RJ45 o plug RJ45 cat6 50 micrones. </t>
  </si>
  <si>
    <t xml:space="preserve">Caja Horizontal / vertical 40MM KN- OU Dexson_ para Datos </t>
  </si>
  <si>
    <t xml:space="preserve">Modulo de placa básica 2X4 </t>
  </si>
  <si>
    <t>Modulo botón ciego kora B</t>
  </si>
  <si>
    <t>Toma RJ45 UTP cat 6 8 hilos</t>
  </si>
  <si>
    <t>Canaleta de doble compartimiento _60X40 para los mesones Datos</t>
  </si>
  <si>
    <t>Angulo interno de 60X40</t>
  </si>
  <si>
    <t>Canaleta lisa de 100X45 Dexson para recoger cables de Datos y electricos</t>
  </si>
  <si>
    <t>Tabique blanco Dexson para canaleta de 100X45</t>
  </si>
  <si>
    <t xml:space="preserve">Canaleta ranurada de 40X60 </t>
  </si>
  <si>
    <t>Cable UTP Cat. 6 350Mhz (Caja)</t>
  </si>
  <si>
    <t>Botas para RJ45 wellcom</t>
  </si>
  <si>
    <t>Canaleta metálica marfil 100X40</t>
  </si>
  <si>
    <t>Ángulo Interno de 100X45</t>
  </si>
  <si>
    <t>Ángulo Externo de 100X45</t>
  </si>
  <si>
    <t>Ángulo plano de 100X45</t>
  </si>
  <si>
    <t>Uniones de 100X45</t>
  </si>
  <si>
    <t>Tapa final de 100X45</t>
  </si>
  <si>
    <t>Instalación y configuración Red de Datos(puesta en marcha)</t>
  </si>
  <si>
    <t>TRÁMITES</t>
  </si>
  <si>
    <t>Solicitud de instalación de contador de gas</t>
  </si>
  <si>
    <t>LIMPIEZA GENERAL OBRA</t>
  </si>
  <si>
    <t>Aseo general de la obra</t>
  </si>
  <si>
    <t>Pintura general de la obra</t>
  </si>
  <si>
    <t xml:space="preserve">TOTAL COSTO DIRECTO </t>
  </si>
  <si>
    <t>ADMINISTRACION</t>
  </si>
  <si>
    <t>IMPREVISTO</t>
  </si>
  <si>
    <t xml:space="preserve">UTILIDAD </t>
  </si>
  <si>
    <t>IVA SOBRE LA UTILIDAD</t>
  </si>
  <si>
    <t>TOTAL COSTO DE LA OBRA</t>
  </si>
  <si>
    <t>VALOR COSTO DE INTERVENTORÍA</t>
  </si>
  <si>
    <t>VALOR TOTAL DE LA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</si>
</sst>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0.0"/>
    <numFmt numFmtId="165" formatCode="_(&quot;$&quot;\ * #,##0.00_);_(&quot;$&quot;\ * \(#,##0.00\);_(&quot;$&quot;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44" fontId="3" fillId="0" borderId="0" xfId="1" applyFont="1"/>
    <xf numFmtId="44" fontId="2" fillId="0" borderId="0" xfId="0" applyNumberFormat="1" applyFont="1"/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4" fontId="3" fillId="0" borderId="0" xfId="0" applyNumberFormat="1" applyFont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1" applyFont="1" applyFill="1" applyBorder="1" applyAlignment="1">
      <alignment vertical="center"/>
    </xf>
    <xf numFmtId="44" fontId="3" fillId="0" borderId="1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center"/>
    </xf>
    <xf numFmtId="44" fontId="2" fillId="0" borderId="1" xfId="1" applyFont="1" applyFill="1" applyBorder="1" applyAlignment="1">
      <alignment vertical="center"/>
    </xf>
    <xf numFmtId="44" fontId="2" fillId="0" borderId="1" xfId="1" applyFont="1" applyFill="1" applyBorder="1" applyAlignment="1">
      <alignment horizontal="right" vertical="center"/>
    </xf>
    <xf numFmtId="44" fontId="3" fillId="0" borderId="4" xfId="1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44" fontId="3" fillId="0" borderId="0" xfId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44" fontId="3" fillId="0" borderId="0" xfId="1" applyFont="1" applyAlignment="1">
      <alignment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0" borderId="1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9" fontId="3" fillId="0" borderId="1" xfId="2" applyFont="1" applyBorder="1" applyAlignment="1">
      <alignment horizontal="center" vertical="center"/>
    </xf>
    <xf numFmtId="44" fontId="3" fillId="0" borderId="1" xfId="1" applyFont="1" applyBorder="1"/>
    <xf numFmtId="0" fontId="2" fillId="0" borderId="1" xfId="0" applyFont="1" applyBorder="1"/>
    <xf numFmtId="44" fontId="2" fillId="0" borderId="1" xfId="0" applyNumberFormat="1" applyFont="1" applyBorder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SUPUESTO%20OFICIAL%20Proyecto%20terminacion%20de%20obra%20sede%20administrativa%20Zona%20Banane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Gnral"/>
      <sheetName val="MEMORIA DE CALCULO"/>
      <sheetName val="1.1 Demolición de Muro"/>
      <sheetName val="1.2 Demolición de andén"/>
      <sheetName val="1.3 Demol muro cerramiento"/>
      <sheetName val="1.4 Demolc de ciment existente"/>
      <sheetName val="1.5 Demolic de muros orinal"/>
      <sheetName val="1,6 Desmonte de orinales"/>
      <sheetName val="2,1 Corte terreno parqueadero"/>
      <sheetName val="2,2 Base granular"/>
      <sheetName val="2,3 Pavimento parqueo"/>
      <sheetName val="2,3 Adoquin parqueo"/>
      <sheetName val="2,3 Triturado parqueo"/>
      <sheetName val="2,4 Bordillo en concreto"/>
      <sheetName val=" 2,5 Anden"/>
      <sheetName val="3,1 Excava Manual"/>
      <sheetName val="3.2 Viga de Cimentación"/>
      <sheetName val="3.3 Viga de Amarre"/>
      <sheetName val="3,4 Columnetas en concreto"/>
      <sheetName val="3,5 Levante en Bloque"/>
      <sheetName val="3,6 PAÑETE"/>
      <sheetName val="3,7 PINTURA EXT"/>
      <sheetName val="3,8 Serpentinas"/>
      <sheetName val="4,1 VIGA CANAL"/>
      <sheetName val="4,2 IMPERMEAB"/>
      <sheetName val="4,3 Bajante aguas "/>
      <sheetName val="4,4 Buitron "/>
      <sheetName val="5,1 Protector  ventanas"/>
      <sheetName val="1,1 TRAZADO"/>
      <sheetName val="1,2 Excav Man"/>
      <sheetName val="1,3 Viga de cimentacion"/>
      <sheetName val="1,4 levante en bloque"/>
      <sheetName val="1,5 VIGA AEREA"/>
      <sheetName val="1,6 Pañete"/>
      <sheetName val="1,7 PUNTO SANT 4&quot;"/>
      <sheetName val="1,8 PUNTO SANITARIO DE 2&quot;"/>
      <sheetName val="1,9 Punto Hidraulico sani1-2&quot; S"/>
      <sheetName val="1,10 Punto Hidra lav 1-2&quot; L"/>
      <sheetName val="1,11 Punto Hidr orinal 1-2&quot; D"/>
      <sheetName val="1,12 COLECT 4&quot; "/>
      <sheetName val="1,13 COLECT 2&quot;"/>
      <sheetName val="1,14 RED DE 1-2&quot;"/>
      <sheetName val="1,15 VALVULA "/>
      <sheetName val="1,16 TUB REVT"/>
      <sheetName val="1,17 RELLENO"/>
      <sheetName val="1,18 PLACA CONTRA P"/>
      <sheetName val="1,19 PUNTO DE LUZ"/>
      <sheetName val="1,20 PUNTO TOMA"/>
      <sheetName val="1,21 SANITARIO"/>
      <sheetName val=" 1,22 LAVAMANOS"/>
      <sheetName val="1,23 ORINAL"/>
      <sheetName val="1,24 MUEBLE BAÑO"/>
      <sheetName val="1,25 INSCRUSTACION"/>
      <sheetName val="1,26 PISO BAÑO"/>
      <sheetName val="1,27 Enchape"/>
      <sheetName val="1,28 ESTUCO"/>
      <sheetName val="1,29 PINTURA"/>
      <sheetName val="1,30 CUBIERTA"/>
      <sheetName val="1,31 CIELO RASO"/>
      <sheetName val="1,32 PINTURA EXT"/>
      <sheetName val="1,33 VENTANERIA"/>
      <sheetName val="1,34 PUERTA BAÑO"/>
      <sheetName val="1,35 ANDEN BAÑOS"/>
      <sheetName val="1,36 REGISTRO"/>
      <sheetName val="2,1 CUBIERTA TEJA "/>
      <sheetName val="2,2 ALIST PISO"/>
      <sheetName val="2,3 PISO CERAM"/>
      <sheetName val="2,4 ACAB COLUM"/>
      <sheetName val="3,1 TRAZADO REPLANT"/>
      <sheetName val="3,2 EXCV M"/>
      <sheetName val="3,3 VIGA CIMENT"/>
      <sheetName val="3,4 SOBRENIVEL"/>
      <sheetName val="3,5 LEV BLOQUE "/>
      <sheetName val="3,6 PAÑETE MURO"/>
      <sheetName val="3,7 VIGA AMARRE"/>
      <sheetName val="3,8 CUBIERTA"/>
      <sheetName val="3,9 RELLENO SELECC"/>
      <sheetName val="3,10 PLACA CONTRAP"/>
      <sheetName val="3,11 ALST PISO"/>
      <sheetName val="3,12 PISO CERM"/>
      <sheetName val="3,13 ZOCALO "/>
      <sheetName val="3,14 VENTANERIA"/>
      <sheetName val="3,15 PROTECTOR VENT"/>
      <sheetName val="3,16 PUERTA"/>
      <sheetName val="3,17 PUNTO LUZ "/>
      <sheetName val="3,18 PUNTO TOMA"/>
      <sheetName val="3,19 CIELO RASO"/>
      <sheetName val="3,20 ESTUCO"/>
      <sheetName val="3,21 PINTURA"/>
      <sheetName val="5.1 Demolición de Muro "/>
      <sheetName val="5.2 Demolicion de piso"/>
      <sheetName val="5.3 Demolicion de placa"/>
      <sheetName val="5.4 Demolición de Muro  "/>
      <sheetName val="5,5 Excava Manual "/>
      <sheetName val="5,6 LEV BLOQUE"/>
      <sheetName val="5,7 PAÑETE MURO "/>
      <sheetName val="5,8 ESTUCO "/>
      <sheetName val="5,9 PINTURA"/>
      <sheetName val="5,10 PUERTA"/>
      <sheetName val="5,12 ZOCALO"/>
      <sheetName val="5,13 Enchape"/>
      <sheetName val="5,14 SANITARIO"/>
      <sheetName val="5,15 LAVAMANOS "/>
      <sheetName val="5,16 INCRUSTACION"/>
      <sheetName val="5.17 Demolición de Muro "/>
      <sheetName val="5,18 EMPALME 3&quot;"/>
      <sheetName val="5,19 COLECT 4&quot; "/>
      <sheetName val="5,20 Buitron"/>
      <sheetName val="5,21 REGISTRO "/>
      <sheetName val="5,22 CIELO RASO"/>
      <sheetName val="5,23 CIELO RASO"/>
      <sheetName val="5,24 VENTANERIA"/>
      <sheetName val="5,25 PUERTA,"/>
      <sheetName val=" 5,26 AIRE ACOND."/>
      <sheetName val="5,27 Buitron"/>
      <sheetName val="5,28 Enchape"/>
      <sheetName val="5,30 Enchape"/>
      <sheetName val="5,32 PUNTO SANITARIO DE 2&quot;"/>
      <sheetName val="5,33 Punto Hidra lav 1-2&quot; L "/>
      <sheetName val="5,34 COLECT 2&quot;"/>
      <sheetName val="5,35 RED DE 1-2&quot;"/>
      <sheetName val="5,36 LAVAMANOS "/>
      <sheetName val="5,37 INCRUSTACION "/>
      <sheetName val="5,38 CIELO RASO"/>
      <sheetName val="5,39 Desmonte vidrios"/>
      <sheetName val="5,41 PUERTA"/>
      <sheetName val=" 5,42 AIRE ACOND."/>
      <sheetName val=" 5,43 AIRE ACOND."/>
      <sheetName val="5,44 GOTERO"/>
      <sheetName val="5,45 ESTUCO"/>
      <sheetName val="5,46 PROTECTOR VENT"/>
      <sheetName val="5,47 CIELO RASO"/>
      <sheetName val="5,48 Desmonte cubierta"/>
      <sheetName val="5,49 CUBIERTA"/>
      <sheetName val="5,50 VIGA CANAL "/>
      <sheetName val="5,51 PROTECTOR VENT"/>
      <sheetName val="11,1 LIMPIEZA"/>
    </sheetNames>
    <sheetDataSet>
      <sheetData sheetId="0"/>
      <sheetData sheetId="1">
        <row r="33">
          <cell r="G33">
            <v>541.34119999999996</v>
          </cell>
        </row>
      </sheetData>
      <sheetData sheetId="2">
        <row r="26">
          <cell r="G26">
            <v>60391.9</v>
          </cell>
        </row>
      </sheetData>
      <sheetData sheetId="3">
        <row r="25">
          <cell r="G25">
            <v>49270</v>
          </cell>
        </row>
      </sheetData>
      <sheetData sheetId="4"/>
      <sheetData sheetId="5"/>
      <sheetData sheetId="6">
        <row r="23">
          <cell r="G23">
            <v>48970</v>
          </cell>
        </row>
      </sheetData>
      <sheetData sheetId="7">
        <row r="21">
          <cell r="G21">
            <v>34850</v>
          </cell>
        </row>
      </sheetData>
      <sheetData sheetId="8">
        <row r="23">
          <cell r="G23">
            <v>32380</v>
          </cell>
        </row>
      </sheetData>
      <sheetData sheetId="9">
        <row r="24">
          <cell r="G24">
            <v>64490</v>
          </cell>
        </row>
      </sheetData>
      <sheetData sheetId="10"/>
      <sheetData sheetId="11"/>
      <sheetData sheetId="12">
        <row r="21">
          <cell r="G21">
            <v>40400</v>
          </cell>
        </row>
      </sheetData>
      <sheetData sheetId="13">
        <row r="28">
          <cell r="G28">
            <v>64330</v>
          </cell>
        </row>
      </sheetData>
      <sheetData sheetId="14">
        <row r="27">
          <cell r="G27">
            <v>142970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6">
          <cell r="G26">
            <v>285250</v>
          </cell>
        </row>
      </sheetData>
      <sheetData sheetId="24">
        <row r="26">
          <cell r="G26">
            <v>59729.5</v>
          </cell>
        </row>
      </sheetData>
      <sheetData sheetId="25">
        <row r="25">
          <cell r="G25">
            <v>84102.5</v>
          </cell>
        </row>
      </sheetData>
      <sheetData sheetId="26">
        <row r="25">
          <cell r="G25">
            <v>111015</v>
          </cell>
        </row>
      </sheetData>
      <sheetData sheetId="27">
        <row r="27">
          <cell r="G27">
            <v>364956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26">
          <cell r="G26">
            <v>30035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>
        <row r="23">
          <cell r="G23">
            <v>3561</v>
          </cell>
        </row>
      </sheetData>
      <sheetData sheetId="69">
        <row r="23">
          <cell r="G23">
            <v>43330</v>
          </cell>
        </row>
      </sheetData>
      <sheetData sheetId="70">
        <row r="27">
          <cell r="G27">
            <v>1980210</v>
          </cell>
        </row>
      </sheetData>
      <sheetData sheetId="71">
        <row r="24">
          <cell r="G24">
            <v>62853.78</v>
          </cell>
        </row>
      </sheetData>
      <sheetData sheetId="72">
        <row r="23">
          <cell r="G23">
            <v>87044.98</v>
          </cell>
        </row>
      </sheetData>
      <sheetData sheetId="73">
        <row r="22">
          <cell r="G22">
            <v>35117.5</v>
          </cell>
        </row>
      </sheetData>
      <sheetData sheetId="74">
        <row r="27">
          <cell r="G27">
            <v>1980210</v>
          </cell>
        </row>
      </sheetData>
      <sheetData sheetId="75">
        <row r="27">
          <cell r="G27">
            <v>85567</v>
          </cell>
        </row>
      </sheetData>
      <sheetData sheetId="76">
        <row r="26">
          <cell r="G26">
            <v>102455</v>
          </cell>
        </row>
      </sheetData>
      <sheetData sheetId="77">
        <row r="24">
          <cell r="G24">
            <v>44301.8</v>
          </cell>
        </row>
      </sheetData>
      <sheetData sheetId="78">
        <row r="24">
          <cell r="G24">
            <v>53490.400000000001</v>
          </cell>
        </row>
      </sheetData>
      <sheetData sheetId="79">
        <row r="26">
          <cell r="G26">
            <v>87547.25</v>
          </cell>
        </row>
      </sheetData>
      <sheetData sheetId="80">
        <row r="26">
          <cell r="G26">
            <v>25186</v>
          </cell>
        </row>
      </sheetData>
      <sheetData sheetId="81">
        <row r="25">
          <cell r="G25">
            <v>447815</v>
          </cell>
        </row>
      </sheetData>
      <sheetData sheetId="82">
        <row r="27">
          <cell r="G27">
            <v>364956</v>
          </cell>
        </row>
      </sheetData>
      <sheetData sheetId="83"/>
      <sheetData sheetId="84">
        <row r="30">
          <cell r="G30">
            <v>217011.25</v>
          </cell>
        </row>
      </sheetData>
      <sheetData sheetId="85">
        <row r="29">
          <cell r="G29">
            <v>239796.25</v>
          </cell>
        </row>
      </sheetData>
      <sheetData sheetId="86"/>
      <sheetData sheetId="87">
        <row r="26">
          <cell r="G26">
            <v>25294.75</v>
          </cell>
        </row>
      </sheetData>
      <sheetData sheetId="88">
        <row r="26">
          <cell r="G26">
            <v>30035</v>
          </cell>
        </row>
      </sheetData>
      <sheetData sheetId="89">
        <row r="26">
          <cell r="G26">
            <v>60391.9</v>
          </cell>
        </row>
      </sheetData>
      <sheetData sheetId="90">
        <row r="25">
          <cell r="G25">
            <v>49270</v>
          </cell>
        </row>
      </sheetData>
      <sheetData sheetId="91">
        <row r="25">
          <cell r="G25">
            <v>72950</v>
          </cell>
        </row>
      </sheetData>
      <sheetData sheetId="92">
        <row r="26">
          <cell r="G26">
            <v>60391.9</v>
          </cell>
        </row>
      </sheetData>
      <sheetData sheetId="93">
        <row r="23">
          <cell r="G23">
            <v>43330</v>
          </cell>
        </row>
      </sheetData>
      <sheetData sheetId="94">
        <row r="23">
          <cell r="G23">
            <v>87044.98</v>
          </cell>
        </row>
      </sheetData>
      <sheetData sheetId="95">
        <row r="22">
          <cell r="G22">
            <v>35117.5</v>
          </cell>
        </row>
      </sheetData>
      <sheetData sheetId="96">
        <row r="26">
          <cell r="G26">
            <v>25294.75</v>
          </cell>
        </row>
      </sheetData>
      <sheetData sheetId="97">
        <row r="26">
          <cell r="G26">
            <v>30035</v>
          </cell>
        </row>
      </sheetData>
      <sheetData sheetId="98">
        <row r="25">
          <cell r="G25">
            <v>757850</v>
          </cell>
        </row>
      </sheetData>
      <sheetData sheetId="99">
        <row r="26">
          <cell r="G26">
            <v>27643</v>
          </cell>
        </row>
      </sheetData>
      <sheetData sheetId="100">
        <row r="26">
          <cell r="G26">
            <v>121408.75</v>
          </cell>
        </row>
      </sheetData>
      <sheetData sheetId="101">
        <row r="26">
          <cell r="G26">
            <v>753667.5</v>
          </cell>
        </row>
      </sheetData>
      <sheetData sheetId="102">
        <row r="24">
          <cell r="G24">
            <v>635996.25</v>
          </cell>
        </row>
      </sheetData>
      <sheetData sheetId="103">
        <row r="23">
          <cell r="G23">
            <v>304396.25</v>
          </cell>
        </row>
      </sheetData>
      <sheetData sheetId="104">
        <row r="26">
          <cell r="G26">
            <v>60391.9</v>
          </cell>
        </row>
      </sheetData>
      <sheetData sheetId="105">
        <row r="25">
          <cell r="G25">
            <v>101170.5</v>
          </cell>
        </row>
      </sheetData>
      <sheetData sheetId="106">
        <row r="25">
          <cell r="G25">
            <v>104320.5</v>
          </cell>
        </row>
      </sheetData>
      <sheetData sheetId="107">
        <row r="25">
          <cell r="G25">
            <v>111015</v>
          </cell>
        </row>
      </sheetData>
      <sheetData sheetId="108">
        <row r="27">
          <cell r="G27">
            <v>313774.8</v>
          </cell>
        </row>
      </sheetData>
      <sheetData sheetId="109">
        <row r="36">
          <cell r="G36">
            <v>117868.4</v>
          </cell>
        </row>
      </sheetData>
      <sheetData sheetId="110">
        <row r="36">
          <cell r="G36">
            <v>117868.4</v>
          </cell>
        </row>
      </sheetData>
      <sheetData sheetId="111"/>
      <sheetData sheetId="112">
        <row r="25">
          <cell r="G25">
            <v>757850</v>
          </cell>
        </row>
      </sheetData>
      <sheetData sheetId="113">
        <row r="24">
          <cell r="G24">
            <v>72380</v>
          </cell>
        </row>
      </sheetData>
      <sheetData sheetId="114">
        <row r="25">
          <cell r="G25">
            <v>111015</v>
          </cell>
        </row>
      </sheetData>
      <sheetData sheetId="115">
        <row r="26">
          <cell r="G26">
            <v>121408.75</v>
          </cell>
        </row>
      </sheetData>
      <sheetData sheetId="116"/>
      <sheetData sheetId="117"/>
      <sheetData sheetId="118"/>
      <sheetData sheetId="119"/>
      <sheetData sheetId="120"/>
      <sheetData sheetId="121">
        <row r="24">
          <cell r="G24">
            <v>635996.25</v>
          </cell>
        </row>
      </sheetData>
      <sheetData sheetId="122">
        <row r="23">
          <cell r="G23">
            <v>304396.25</v>
          </cell>
        </row>
      </sheetData>
      <sheetData sheetId="123">
        <row r="36">
          <cell r="G36">
            <v>117868.4</v>
          </cell>
        </row>
      </sheetData>
      <sheetData sheetId="124">
        <row r="25">
          <cell r="G25">
            <v>59661</v>
          </cell>
        </row>
      </sheetData>
      <sheetData sheetId="125">
        <row r="24">
          <cell r="G24">
            <v>772760</v>
          </cell>
        </row>
      </sheetData>
      <sheetData sheetId="126">
        <row r="24">
          <cell r="G24">
            <v>72380</v>
          </cell>
        </row>
      </sheetData>
      <sheetData sheetId="127">
        <row r="24">
          <cell r="G24">
            <v>72380</v>
          </cell>
        </row>
      </sheetData>
      <sheetData sheetId="128">
        <row r="23">
          <cell r="G23">
            <v>23540</v>
          </cell>
        </row>
      </sheetData>
      <sheetData sheetId="129">
        <row r="26">
          <cell r="G26">
            <v>25294.75</v>
          </cell>
        </row>
      </sheetData>
      <sheetData sheetId="130">
        <row r="27">
          <cell r="G27">
            <v>364956</v>
          </cell>
        </row>
      </sheetData>
      <sheetData sheetId="131">
        <row r="36">
          <cell r="G36">
            <v>117868.4</v>
          </cell>
        </row>
      </sheetData>
      <sheetData sheetId="132">
        <row r="25">
          <cell r="G25">
            <v>59661</v>
          </cell>
        </row>
      </sheetData>
      <sheetData sheetId="133">
        <row r="27">
          <cell r="G27">
            <v>85567</v>
          </cell>
        </row>
      </sheetData>
      <sheetData sheetId="134">
        <row r="26">
          <cell r="G26">
            <v>285250</v>
          </cell>
        </row>
      </sheetData>
      <sheetData sheetId="135">
        <row r="27">
          <cell r="G27">
            <v>364956</v>
          </cell>
        </row>
      </sheetData>
      <sheetData sheetId="136">
        <row r="28">
          <cell r="G28">
            <v>2426620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C3AFD-6622-40BE-A4C8-92CBA957FDF0}">
  <dimension ref="A1:K187"/>
  <sheetViews>
    <sheetView tabSelected="1" topLeftCell="A172" zoomScaleNormal="100" workbookViewId="0">
      <selection activeCell="G117" sqref="G117:G119"/>
    </sheetView>
  </sheetViews>
  <sheetFormatPr baseColWidth="10" defaultColWidth="11.5546875" defaultRowHeight="15" x14ac:dyDescent="0.25"/>
  <cols>
    <col min="1" max="1" width="8.6640625" style="2" bestFit="1" customWidth="1"/>
    <col min="2" max="2" width="56.5546875" style="2" customWidth="1"/>
    <col min="3" max="3" width="10.33203125" style="2" customWidth="1"/>
    <col min="4" max="4" width="10" style="2" customWidth="1"/>
    <col min="5" max="5" width="22.109375" style="2" customWidth="1"/>
    <col min="6" max="6" width="21.44140625" style="2" bestFit="1" customWidth="1"/>
    <col min="7" max="7" width="29.33203125" style="2" customWidth="1"/>
    <col min="8" max="8" width="30.109375" style="2" customWidth="1"/>
    <col min="9" max="9" width="20.5546875" style="2" bestFit="1" customWidth="1"/>
    <col min="10" max="10" width="20.33203125" style="2" bestFit="1" customWidth="1"/>
    <col min="11" max="11" width="25.109375" style="2" customWidth="1"/>
    <col min="12" max="16384" width="11.5546875" style="2"/>
  </cols>
  <sheetData>
    <row r="1" spans="1:11" ht="15.6" customHeight="1" x14ac:dyDescent="0.25">
      <c r="A1" s="1" t="s">
        <v>0</v>
      </c>
      <c r="B1" s="1"/>
      <c r="C1" s="1"/>
      <c r="D1" s="1"/>
      <c r="E1" s="1"/>
      <c r="F1" s="1"/>
    </row>
    <row r="2" spans="1:11" ht="60" customHeight="1" x14ac:dyDescent="0.25">
      <c r="A2" s="1"/>
      <c r="B2" s="1"/>
      <c r="C2" s="1"/>
      <c r="D2" s="1"/>
      <c r="E2" s="1"/>
      <c r="F2" s="1"/>
    </row>
    <row r="3" spans="1:11" ht="46.5" customHeight="1" x14ac:dyDescent="0.25">
      <c r="A3" s="3" t="s">
        <v>1</v>
      </c>
      <c r="B3" s="3"/>
      <c r="C3" s="3"/>
      <c r="D3" s="3"/>
      <c r="E3" s="3"/>
      <c r="F3" s="3"/>
      <c r="K3" s="4"/>
    </row>
    <row r="4" spans="1:11" ht="31.5" customHeight="1" x14ac:dyDescent="0.25">
      <c r="A4" s="3" t="s">
        <v>2</v>
      </c>
      <c r="B4" s="3"/>
      <c r="C4" s="3"/>
      <c r="D4" s="3"/>
      <c r="E4" s="3"/>
      <c r="F4" s="3"/>
      <c r="G4" s="5"/>
    </row>
    <row r="5" spans="1:11" x14ac:dyDescent="0.25">
      <c r="A5" s="6"/>
      <c r="B5" s="6"/>
      <c r="C5" s="6"/>
      <c r="D5" s="6"/>
      <c r="E5" s="6"/>
      <c r="F5" s="6"/>
    </row>
    <row r="6" spans="1:11" x14ac:dyDescent="0.25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11" x14ac:dyDescent="0.25">
      <c r="A7" s="7"/>
      <c r="B7" s="8"/>
      <c r="C7" s="9"/>
      <c r="D7" s="9"/>
      <c r="E7" s="10"/>
      <c r="F7" s="11"/>
    </row>
    <row r="8" spans="1:11" ht="45" customHeight="1" x14ac:dyDescent="0.25">
      <c r="A8" s="12"/>
      <c r="B8" s="13" t="s">
        <v>9</v>
      </c>
      <c r="C8" s="14"/>
      <c r="D8" s="14"/>
      <c r="E8" s="14"/>
      <c r="F8" s="15"/>
      <c r="I8" s="16"/>
    </row>
    <row r="9" spans="1:11" ht="29.25" customHeight="1" x14ac:dyDescent="0.25">
      <c r="A9" s="17">
        <v>1</v>
      </c>
      <c r="B9" s="18" t="s">
        <v>10</v>
      </c>
      <c r="C9" s="19"/>
      <c r="D9" s="19"/>
      <c r="E9" s="19"/>
      <c r="F9" s="20"/>
      <c r="I9" s="16"/>
    </row>
    <row r="10" spans="1:11" ht="60" x14ac:dyDescent="0.25">
      <c r="A10" s="21">
        <v>1.1000000000000001</v>
      </c>
      <c r="B10" s="22" t="s">
        <v>11</v>
      </c>
      <c r="C10" s="21" t="s">
        <v>12</v>
      </c>
      <c r="D10" s="21">
        <f>22.3*3</f>
        <v>66.900000000000006</v>
      </c>
      <c r="E10" s="23">
        <f>'[1]1.1 Demolición de Muro'!G26</f>
        <v>60391.9</v>
      </c>
      <c r="F10" s="24">
        <f>D10*E10</f>
        <v>4040218.1100000003</v>
      </c>
      <c r="I10" s="16"/>
    </row>
    <row r="11" spans="1:11" ht="30" x14ac:dyDescent="0.25">
      <c r="A11" s="21">
        <v>1.2</v>
      </c>
      <c r="B11" s="25" t="s">
        <v>13</v>
      </c>
      <c r="C11" s="21" t="s">
        <v>12</v>
      </c>
      <c r="D11" s="26">
        <f>15.43*1.12</f>
        <v>17.281600000000001</v>
      </c>
      <c r="E11" s="23">
        <f>'[1]1.2 Demolición de andén'!G25</f>
        <v>49270</v>
      </c>
      <c r="F11" s="24">
        <f t="shared" ref="F11:F13" si="0">D11*E11</f>
        <v>851464.43200000003</v>
      </c>
      <c r="I11" s="16"/>
    </row>
    <row r="12" spans="1:11" ht="30" x14ac:dyDescent="0.25">
      <c r="A12" s="21">
        <v>1.5</v>
      </c>
      <c r="B12" s="25" t="s">
        <v>14</v>
      </c>
      <c r="C12" s="21" t="s">
        <v>12</v>
      </c>
      <c r="D12" s="21">
        <f>1.5*1.8</f>
        <v>2.7</v>
      </c>
      <c r="E12" s="23">
        <f>'[1]1.5 Demolic de muros orinal'!G23</f>
        <v>48970</v>
      </c>
      <c r="F12" s="24">
        <f t="shared" si="0"/>
        <v>132219</v>
      </c>
      <c r="I12" s="16"/>
    </row>
    <row r="13" spans="1:11" x14ac:dyDescent="0.25">
      <c r="A13" s="21">
        <v>1.6</v>
      </c>
      <c r="B13" s="25" t="s">
        <v>15</v>
      </c>
      <c r="C13" s="21" t="s">
        <v>5</v>
      </c>
      <c r="D13" s="21">
        <v>2</v>
      </c>
      <c r="E13" s="23">
        <f>+'[1]1,6 Desmonte de orinales'!G21</f>
        <v>34850</v>
      </c>
      <c r="F13" s="24">
        <f t="shared" si="0"/>
        <v>69700</v>
      </c>
      <c r="I13" s="16"/>
    </row>
    <row r="14" spans="1:11" x14ac:dyDescent="0.25">
      <c r="A14" s="21"/>
      <c r="B14" s="25"/>
      <c r="C14" s="21"/>
      <c r="D14" s="21"/>
      <c r="E14" s="27" t="s">
        <v>16</v>
      </c>
      <c r="F14" s="28">
        <f>SUM(F10:F13)</f>
        <v>5093601.5420000004</v>
      </c>
      <c r="I14" s="16"/>
    </row>
    <row r="15" spans="1:11" ht="22.8" customHeight="1" x14ac:dyDescent="0.25">
      <c r="A15" s="17">
        <v>2</v>
      </c>
      <c r="B15" s="18" t="s">
        <v>17</v>
      </c>
      <c r="C15" s="19"/>
      <c r="D15" s="19"/>
      <c r="E15" s="19"/>
      <c r="F15" s="20"/>
      <c r="I15" s="16"/>
    </row>
    <row r="16" spans="1:11" ht="45" x14ac:dyDescent="0.25">
      <c r="A16" s="21">
        <v>2.1</v>
      </c>
      <c r="B16" s="25" t="s">
        <v>18</v>
      </c>
      <c r="C16" s="21" t="s">
        <v>19</v>
      </c>
      <c r="D16" s="26">
        <f>0.2*11.45*5.4</f>
        <v>12.366000000000001</v>
      </c>
      <c r="E16" s="23">
        <f>'[1]2,1 Corte terreno parqueadero'!G23</f>
        <v>32380</v>
      </c>
      <c r="F16" s="24">
        <f t="shared" ref="F16:F20" si="1">D16*E16</f>
        <v>400411.08000000007</v>
      </c>
      <c r="I16" s="16"/>
    </row>
    <row r="17" spans="1:10" ht="30" x14ac:dyDescent="0.25">
      <c r="A17" s="21">
        <v>2.2000000000000002</v>
      </c>
      <c r="B17" s="25" t="s">
        <v>20</v>
      </c>
      <c r="C17" s="21" t="s">
        <v>12</v>
      </c>
      <c r="D17" s="21">
        <f>11.45*5.4</f>
        <v>61.83</v>
      </c>
      <c r="E17" s="23">
        <f>'[1]2,2 Base granular'!G24</f>
        <v>64490</v>
      </c>
      <c r="F17" s="24">
        <f t="shared" si="1"/>
        <v>3987416.6999999997</v>
      </c>
      <c r="I17" s="16"/>
    </row>
    <row r="18" spans="1:10" x14ac:dyDescent="0.25">
      <c r="A18" s="21">
        <v>2.2999999999999998</v>
      </c>
      <c r="B18" s="25" t="s">
        <v>21</v>
      </c>
      <c r="C18" s="21" t="s">
        <v>12</v>
      </c>
      <c r="D18" s="21">
        <f>11.45*5.4</f>
        <v>61.83</v>
      </c>
      <c r="E18" s="23">
        <f>+'[1]2,3 Triturado parqueo'!G21</f>
        <v>40400</v>
      </c>
      <c r="F18" s="24">
        <f t="shared" si="1"/>
        <v>2497932</v>
      </c>
      <c r="G18" s="4"/>
      <c r="I18" s="16"/>
    </row>
    <row r="19" spans="1:10" ht="45" x14ac:dyDescent="0.25">
      <c r="A19" s="21">
        <v>2.4</v>
      </c>
      <c r="B19" s="25" t="s">
        <v>22</v>
      </c>
      <c r="C19" s="21" t="s">
        <v>23</v>
      </c>
      <c r="D19" s="21">
        <v>32.700000000000003</v>
      </c>
      <c r="E19" s="29">
        <f>'[1]2,4 Bordillo en concreto'!G28</f>
        <v>64330</v>
      </c>
      <c r="F19" s="24">
        <f t="shared" si="1"/>
        <v>2103591</v>
      </c>
      <c r="I19" s="16"/>
    </row>
    <row r="20" spans="1:10" ht="30" x14ac:dyDescent="0.25">
      <c r="A20" s="30">
        <v>2.5</v>
      </c>
      <c r="B20" s="25" t="s">
        <v>24</v>
      </c>
      <c r="C20" s="21" t="s">
        <v>12</v>
      </c>
      <c r="D20" s="26">
        <f>+D11</f>
        <v>17.281600000000001</v>
      </c>
      <c r="E20" s="23">
        <f>'[1] 2,5 Anden'!G27</f>
        <v>142970</v>
      </c>
      <c r="F20" s="24">
        <f t="shared" si="1"/>
        <v>2470750.352</v>
      </c>
      <c r="I20" s="16"/>
    </row>
    <row r="21" spans="1:10" x14ac:dyDescent="0.25">
      <c r="A21" s="26"/>
      <c r="B21" s="25"/>
      <c r="C21" s="21"/>
      <c r="D21" s="21"/>
      <c r="E21" s="27" t="s">
        <v>16</v>
      </c>
      <c r="F21" s="28">
        <f>SUM(F16:F20)</f>
        <v>11460101.131999999</v>
      </c>
      <c r="I21" s="16"/>
    </row>
    <row r="22" spans="1:10" ht="31.5" customHeight="1" x14ac:dyDescent="0.25">
      <c r="A22" s="17">
        <v>4</v>
      </c>
      <c r="B22" s="18" t="s">
        <v>25</v>
      </c>
      <c r="C22" s="19"/>
      <c r="D22" s="19"/>
      <c r="E22" s="19"/>
      <c r="F22" s="20"/>
      <c r="I22" s="16"/>
    </row>
    <row r="23" spans="1:10" ht="52.5" customHeight="1" x14ac:dyDescent="0.25">
      <c r="A23" s="21">
        <v>4.0999999999999996</v>
      </c>
      <c r="B23" s="25" t="s">
        <v>26</v>
      </c>
      <c r="C23" s="21" t="s">
        <v>23</v>
      </c>
      <c r="D23" s="21">
        <v>37</v>
      </c>
      <c r="E23" s="23">
        <f>'[1]4,1 VIGA CANAL'!G26</f>
        <v>285250</v>
      </c>
      <c r="F23" s="24">
        <f t="shared" ref="F23:F26" si="2">D23*E23</f>
        <v>10554250</v>
      </c>
      <c r="I23" s="16"/>
    </row>
    <row r="24" spans="1:10" ht="30" x14ac:dyDescent="0.25">
      <c r="A24" s="21">
        <v>4.2</v>
      </c>
      <c r="B24" s="25" t="s">
        <v>27</v>
      </c>
      <c r="C24" s="21" t="s">
        <v>23</v>
      </c>
      <c r="D24" s="21">
        <v>37</v>
      </c>
      <c r="E24" s="23">
        <f>'[1]4,2 IMPERMEAB'!G26</f>
        <v>59729.5</v>
      </c>
      <c r="F24" s="24">
        <f t="shared" si="2"/>
        <v>2209991.5</v>
      </c>
      <c r="I24" s="16"/>
    </row>
    <row r="25" spans="1:10" ht="30" x14ac:dyDescent="0.25">
      <c r="A25" s="21">
        <v>4.3</v>
      </c>
      <c r="B25" s="25" t="s">
        <v>28</v>
      </c>
      <c r="C25" s="21" t="s">
        <v>23</v>
      </c>
      <c r="D25" s="21">
        <v>9</v>
      </c>
      <c r="E25" s="23">
        <f>'[1]4,3 Bajante aguas '!G25</f>
        <v>84102.5</v>
      </c>
      <c r="F25" s="24">
        <f t="shared" si="2"/>
        <v>756922.5</v>
      </c>
      <c r="I25" s="16"/>
    </row>
    <row r="26" spans="1:10" ht="45" x14ac:dyDescent="0.25">
      <c r="A26" s="21">
        <v>4.4000000000000004</v>
      </c>
      <c r="B26" s="25" t="s">
        <v>29</v>
      </c>
      <c r="C26" s="21" t="s">
        <v>23</v>
      </c>
      <c r="D26" s="21">
        <v>3</v>
      </c>
      <c r="E26" s="23">
        <f>'[1]4,4 Buitron '!G25</f>
        <v>111015</v>
      </c>
      <c r="F26" s="24">
        <f t="shared" si="2"/>
        <v>333045</v>
      </c>
      <c r="I26" s="16"/>
    </row>
    <row r="27" spans="1:10" x14ac:dyDescent="0.25">
      <c r="A27" s="21"/>
      <c r="B27" s="25"/>
      <c r="C27" s="21"/>
      <c r="D27" s="21"/>
      <c r="E27" s="27" t="s">
        <v>16</v>
      </c>
      <c r="F27" s="28">
        <f>SUM(F23:F26)</f>
        <v>13854209</v>
      </c>
      <c r="I27" s="16"/>
    </row>
    <row r="28" spans="1:10" ht="30" customHeight="1" x14ac:dyDescent="0.25">
      <c r="A28" s="17">
        <v>5</v>
      </c>
      <c r="B28" s="18" t="s">
        <v>30</v>
      </c>
      <c r="C28" s="19"/>
      <c r="D28" s="19"/>
      <c r="E28" s="19"/>
      <c r="F28" s="20"/>
      <c r="G28" s="31"/>
      <c r="J28" s="16"/>
    </row>
    <row r="29" spans="1:10" ht="60" x14ac:dyDescent="0.25">
      <c r="A29" s="21">
        <v>5.0999999999999996</v>
      </c>
      <c r="B29" s="32" t="s">
        <v>31</v>
      </c>
      <c r="C29" s="33" t="s">
        <v>12</v>
      </c>
      <c r="D29" s="21">
        <f>+((5*2.16*0.8)+(6*2*1.6))*2</f>
        <v>55.680000000000007</v>
      </c>
      <c r="E29" s="34">
        <f>'[1]5,1 Protector  ventanas'!G27</f>
        <v>364956</v>
      </c>
      <c r="F29" s="24">
        <f>D29*E29</f>
        <v>20320750.080000002</v>
      </c>
      <c r="J29" s="16"/>
    </row>
    <row r="30" spans="1:10" x14ac:dyDescent="0.25">
      <c r="A30" s="21"/>
      <c r="B30" s="21"/>
      <c r="C30" s="25"/>
      <c r="D30" s="21"/>
      <c r="E30" s="27" t="s">
        <v>16</v>
      </c>
      <c r="F30" s="28">
        <f>F29</f>
        <v>20320750.080000002</v>
      </c>
      <c r="G30" s="31"/>
      <c r="J30" s="16"/>
    </row>
    <row r="31" spans="1:10" x14ac:dyDescent="0.25">
      <c r="A31" s="7"/>
      <c r="B31" s="8"/>
      <c r="C31" s="9"/>
      <c r="D31" s="9"/>
      <c r="E31" s="10"/>
      <c r="F31" s="11"/>
    </row>
    <row r="32" spans="1:10" ht="45" customHeight="1" x14ac:dyDescent="0.25">
      <c r="A32" s="12"/>
      <c r="B32" s="13" t="s">
        <v>32</v>
      </c>
      <c r="C32" s="14"/>
      <c r="D32" s="14"/>
      <c r="E32" s="14"/>
      <c r="F32" s="15"/>
      <c r="I32" s="16"/>
    </row>
    <row r="33" spans="1:9" ht="9.75" customHeight="1" x14ac:dyDescent="0.25">
      <c r="A33" s="35"/>
      <c r="B33" s="36"/>
      <c r="C33" s="36"/>
      <c r="D33" s="36"/>
      <c r="E33" s="36"/>
      <c r="F33" s="37"/>
      <c r="I33" s="16"/>
    </row>
    <row r="34" spans="1:9" ht="23.4" customHeight="1" x14ac:dyDescent="0.25">
      <c r="A34" s="38">
        <v>3</v>
      </c>
      <c r="B34" s="39" t="s">
        <v>33</v>
      </c>
      <c r="C34" s="39"/>
      <c r="D34" s="39"/>
      <c r="E34" s="39"/>
      <c r="F34" s="39"/>
    </row>
    <row r="35" spans="1:9" ht="23.4" customHeight="1" x14ac:dyDescent="0.25">
      <c r="A35" s="21">
        <v>3.1</v>
      </c>
      <c r="B35" s="40" t="s">
        <v>34</v>
      </c>
      <c r="C35" s="33" t="s">
        <v>12</v>
      </c>
      <c r="D35" s="33">
        <v>24</v>
      </c>
      <c r="E35" s="41">
        <f>'[1]3,1 TRAZADO REPLANT'!G23</f>
        <v>3561</v>
      </c>
      <c r="F35" s="42">
        <f>+D35*E35</f>
        <v>85464</v>
      </c>
    </row>
    <row r="36" spans="1:9" ht="30" x14ac:dyDescent="0.25">
      <c r="A36" s="21">
        <v>3.2</v>
      </c>
      <c r="B36" s="40" t="s">
        <v>35</v>
      </c>
      <c r="C36" s="33" t="s">
        <v>23</v>
      </c>
      <c r="D36" s="33">
        <v>6.2</v>
      </c>
      <c r="E36" s="41">
        <f>'[1]3,2 EXCV M'!G23</f>
        <v>43330</v>
      </c>
      <c r="F36" s="42">
        <f t="shared" ref="F36:F53" si="3">+D36*E36</f>
        <v>268646</v>
      </c>
    </row>
    <row r="37" spans="1:9" ht="30" x14ac:dyDescent="0.25">
      <c r="A37" s="21">
        <v>3.3</v>
      </c>
      <c r="B37" s="40" t="s">
        <v>36</v>
      </c>
      <c r="C37" s="33" t="s">
        <v>19</v>
      </c>
      <c r="D37" s="33">
        <f>0.25*0.3*6.2</f>
        <v>0.46499999999999997</v>
      </c>
      <c r="E37" s="41">
        <f>'[1]3,3 VIGA CIMENT'!G27</f>
        <v>1980210</v>
      </c>
      <c r="F37" s="42">
        <f t="shared" si="3"/>
        <v>920797.64999999991</v>
      </c>
    </row>
    <row r="38" spans="1:9" ht="23.4" customHeight="1" x14ac:dyDescent="0.25">
      <c r="A38" s="21">
        <v>3.4</v>
      </c>
      <c r="B38" s="40" t="s">
        <v>37</v>
      </c>
      <c r="C38" s="33" t="s">
        <v>23</v>
      </c>
      <c r="D38" s="33">
        <v>6.2</v>
      </c>
      <c r="E38" s="41">
        <f>'[1]3,4 SOBRENIVEL'!G24</f>
        <v>62853.78</v>
      </c>
      <c r="F38" s="42">
        <f t="shared" si="3"/>
        <v>389693.43599999999</v>
      </c>
    </row>
    <row r="39" spans="1:9" ht="30" x14ac:dyDescent="0.25">
      <c r="A39" s="21">
        <v>3.5</v>
      </c>
      <c r="B39" s="40" t="s">
        <v>38</v>
      </c>
      <c r="C39" s="33" t="s">
        <v>12</v>
      </c>
      <c r="D39" s="33">
        <f>5.2*3</f>
        <v>15.600000000000001</v>
      </c>
      <c r="E39" s="41">
        <f>+'[1]3,5 LEV BLOQUE '!G23</f>
        <v>87044.98</v>
      </c>
      <c r="F39" s="42">
        <f t="shared" si="3"/>
        <v>1357901.6880000001</v>
      </c>
    </row>
    <row r="40" spans="1:9" ht="35.25" customHeight="1" x14ac:dyDescent="0.25">
      <c r="A40" s="21">
        <v>3.6</v>
      </c>
      <c r="B40" s="22" t="s">
        <v>39</v>
      </c>
      <c r="C40" s="33" t="s">
        <v>12</v>
      </c>
      <c r="D40" s="33">
        <f>2*5.2*3+(35.448)</f>
        <v>66.647999999999996</v>
      </c>
      <c r="E40" s="41">
        <f>'[1]3,6 PAÑETE MURO'!G22</f>
        <v>35117.5</v>
      </c>
      <c r="F40" s="42">
        <f t="shared" si="3"/>
        <v>2340511.1399999997</v>
      </c>
    </row>
    <row r="41" spans="1:9" ht="23.4" customHeight="1" x14ac:dyDescent="0.25">
      <c r="A41" s="21">
        <v>3.7</v>
      </c>
      <c r="B41" s="40" t="s">
        <v>40</v>
      </c>
      <c r="C41" s="33" t="s">
        <v>19</v>
      </c>
      <c r="D41" s="33">
        <f>0.2*0.12*6.2</f>
        <v>0.14880000000000002</v>
      </c>
      <c r="E41" s="41">
        <f>'[1]3,7 VIGA AMARRE'!G27</f>
        <v>1980210</v>
      </c>
      <c r="F41" s="42">
        <f t="shared" si="3"/>
        <v>294655.24800000002</v>
      </c>
    </row>
    <row r="42" spans="1:9" ht="34.5" customHeight="1" x14ac:dyDescent="0.25">
      <c r="A42" s="21">
        <v>3.8</v>
      </c>
      <c r="B42" s="22" t="s">
        <v>41</v>
      </c>
      <c r="C42" s="33" t="s">
        <v>12</v>
      </c>
      <c r="D42" s="33">
        <v>27</v>
      </c>
      <c r="E42" s="41">
        <f>'[1]3,8 CUBIERTA'!G27</f>
        <v>85567</v>
      </c>
      <c r="F42" s="42">
        <f t="shared" si="3"/>
        <v>2310309</v>
      </c>
    </row>
    <row r="43" spans="1:9" ht="23.4" customHeight="1" x14ac:dyDescent="0.25">
      <c r="A43" s="21">
        <v>3.9</v>
      </c>
      <c r="B43" s="40" t="s">
        <v>42</v>
      </c>
      <c r="C43" s="33" t="s">
        <v>19</v>
      </c>
      <c r="D43" s="33">
        <f>24*0.1</f>
        <v>2.4000000000000004</v>
      </c>
      <c r="E43" s="41">
        <f>'[1]3,9 RELLENO SELECC'!G26</f>
        <v>102455</v>
      </c>
      <c r="F43" s="42">
        <f t="shared" si="3"/>
        <v>245892.00000000003</v>
      </c>
    </row>
    <row r="44" spans="1:9" ht="23.4" customHeight="1" x14ac:dyDescent="0.25">
      <c r="A44" s="26">
        <v>3.1</v>
      </c>
      <c r="B44" s="40" t="s">
        <v>43</v>
      </c>
      <c r="C44" s="33" t="s">
        <v>19</v>
      </c>
      <c r="D44" s="33">
        <f>24*0.05</f>
        <v>1.2000000000000002</v>
      </c>
      <c r="E44" s="41">
        <f>'[1]3,10 PLACA CONTRAP'!G24</f>
        <v>44301.8</v>
      </c>
      <c r="F44" s="42">
        <f t="shared" si="3"/>
        <v>53162.160000000011</v>
      </c>
    </row>
    <row r="45" spans="1:9" ht="23.4" customHeight="1" x14ac:dyDescent="0.25">
      <c r="A45" s="21">
        <v>3.11</v>
      </c>
      <c r="B45" s="40" t="s">
        <v>44</v>
      </c>
      <c r="C45" s="33" t="s">
        <v>12</v>
      </c>
      <c r="D45" s="33">
        <v>24</v>
      </c>
      <c r="E45" s="41">
        <f>'[1]3,11 ALST PISO'!G24</f>
        <v>53490.400000000001</v>
      </c>
      <c r="F45" s="42">
        <f t="shared" si="3"/>
        <v>1283769.6000000001</v>
      </c>
    </row>
    <row r="46" spans="1:9" ht="31.5" customHeight="1" x14ac:dyDescent="0.25">
      <c r="A46" s="21">
        <v>3.12</v>
      </c>
      <c r="B46" s="22" t="s">
        <v>45</v>
      </c>
      <c r="C46" s="33" t="s">
        <v>12</v>
      </c>
      <c r="D46" s="33">
        <v>24</v>
      </c>
      <c r="E46" s="41">
        <f>'[1]3,12 PISO CERM'!G26</f>
        <v>87547.25</v>
      </c>
      <c r="F46" s="42">
        <f t="shared" si="3"/>
        <v>2101134</v>
      </c>
    </row>
    <row r="47" spans="1:9" ht="31.5" customHeight="1" x14ac:dyDescent="0.25">
      <c r="A47" s="26">
        <v>3.13</v>
      </c>
      <c r="B47" s="22" t="s">
        <v>46</v>
      </c>
      <c r="C47" s="33" t="s">
        <v>23</v>
      </c>
      <c r="D47" s="33">
        <v>19.72</v>
      </c>
      <c r="E47" s="41">
        <f>+'[1]3,13 ZOCALO '!G26</f>
        <v>25186</v>
      </c>
      <c r="F47" s="42">
        <f t="shared" si="3"/>
        <v>496667.92</v>
      </c>
    </row>
    <row r="48" spans="1:9" ht="23.4" customHeight="1" x14ac:dyDescent="0.25">
      <c r="A48" s="21">
        <v>3.14</v>
      </c>
      <c r="B48" s="22" t="s">
        <v>47</v>
      </c>
      <c r="C48" s="33" t="s">
        <v>5</v>
      </c>
      <c r="D48" s="33">
        <v>1</v>
      </c>
      <c r="E48" s="41">
        <f>'[1]3,14 VENTANERIA'!G25</f>
        <v>447815</v>
      </c>
      <c r="F48" s="42">
        <f t="shared" si="3"/>
        <v>447815</v>
      </c>
    </row>
    <row r="49" spans="1:6" ht="60" x14ac:dyDescent="0.25">
      <c r="A49" s="21">
        <v>3.15</v>
      </c>
      <c r="B49" s="32" t="s">
        <v>48</v>
      </c>
      <c r="C49" s="33" t="s">
        <v>12</v>
      </c>
      <c r="D49" s="33">
        <f>1*0.6</f>
        <v>0.6</v>
      </c>
      <c r="E49" s="41">
        <f>'[1]3,15 PROTECTOR VENT'!G27</f>
        <v>364956</v>
      </c>
      <c r="F49" s="42">
        <f t="shared" si="3"/>
        <v>218973.6</v>
      </c>
    </row>
    <row r="50" spans="1:6" ht="23.4" customHeight="1" x14ac:dyDescent="0.25">
      <c r="A50" s="21">
        <v>3.17</v>
      </c>
      <c r="B50" s="22" t="s">
        <v>49</v>
      </c>
      <c r="C50" s="33" t="s">
        <v>5</v>
      </c>
      <c r="D50" s="33">
        <v>1</v>
      </c>
      <c r="E50" s="41">
        <f>'[1]3,17 PUNTO LUZ '!G30</f>
        <v>217011.25</v>
      </c>
      <c r="F50" s="42">
        <f t="shared" si="3"/>
        <v>217011.25</v>
      </c>
    </row>
    <row r="51" spans="1:6" ht="23.4" customHeight="1" x14ac:dyDescent="0.25">
      <c r="A51" s="21">
        <v>3.18</v>
      </c>
      <c r="B51" s="22" t="s">
        <v>50</v>
      </c>
      <c r="C51" s="33" t="s">
        <v>5</v>
      </c>
      <c r="D51" s="33">
        <v>1</v>
      </c>
      <c r="E51" s="41">
        <f>'[1]3,18 PUNTO TOMA'!G29</f>
        <v>239796.25</v>
      </c>
      <c r="F51" s="42">
        <f t="shared" si="3"/>
        <v>239796.25</v>
      </c>
    </row>
    <row r="52" spans="1:6" ht="25.5" customHeight="1" x14ac:dyDescent="0.25">
      <c r="A52" s="26">
        <v>3.2</v>
      </c>
      <c r="B52" s="22" t="s">
        <v>51</v>
      </c>
      <c r="C52" s="33" t="s">
        <v>12</v>
      </c>
      <c r="D52" s="33">
        <f>+D40-(5.2*3)</f>
        <v>51.047999999999995</v>
      </c>
      <c r="E52" s="41">
        <f>+'[1]3,20 ESTUCO'!G26</f>
        <v>25294.75</v>
      </c>
      <c r="F52" s="42">
        <f t="shared" si="3"/>
        <v>1291246.3979999998</v>
      </c>
    </row>
    <row r="53" spans="1:6" ht="23.4" customHeight="1" x14ac:dyDescent="0.25">
      <c r="A53" s="21">
        <v>3.21</v>
      </c>
      <c r="B53" s="22" t="s">
        <v>52</v>
      </c>
      <c r="C53" s="33" t="s">
        <v>12</v>
      </c>
      <c r="D53" s="33">
        <f>+D40</f>
        <v>66.647999999999996</v>
      </c>
      <c r="E53" s="41">
        <f>'[1]3,21 PINTURA'!G26</f>
        <v>30035</v>
      </c>
      <c r="F53" s="42">
        <f t="shared" si="3"/>
        <v>2001772.68</v>
      </c>
    </row>
    <row r="54" spans="1:6" ht="27.6" customHeight="1" x14ac:dyDescent="0.25">
      <c r="A54" s="43" t="s">
        <v>16</v>
      </c>
      <c r="B54" s="44"/>
      <c r="C54" s="44"/>
      <c r="D54" s="44"/>
      <c r="E54" s="45"/>
      <c r="F54" s="46">
        <f>SUM(F35:F53)</f>
        <v>16565219.02</v>
      </c>
    </row>
    <row r="55" spans="1:6" ht="24.6" customHeight="1" x14ac:dyDescent="0.25">
      <c r="A55" s="38">
        <v>4</v>
      </c>
      <c r="B55" s="47" t="s">
        <v>53</v>
      </c>
      <c r="C55" s="48"/>
      <c r="D55" s="48"/>
      <c r="E55" s="48"/>
      <c r="F55" s="49"/>
    </row>
    <row r="56" spans="1:6" ht="30" x14ac:dyDescent="0.25">
      <c r="A56" s="21">
        <v>4.0999999999999996</v>
      </c>
      <c r="B56" s="22" t="s">
        <v>54</v>
      </c>
      <c r="C56" s="33" t="s">
        <v>12</v>
      </c>
      <c r="D56" s="33">
        <v>186</v>
      </c>
      <c r="E56" s="41">
        <f>+E16</f>
        <v>32380</v>
      </c>
      <c r="F56" s="42">
        <f t="shared" ref="F56" si="4">+D56*E56</f>
        <v>6022680</v>
      </c>
    </row>
    <row r="57" spans="1:6" ht="27.6" customHeight="1" x14ac:dyDescent="0.25">
      <c r="A57" s="43" t="s">
        <v>16</v>
      </c>
      <c r="B57" s="44"/>
      <c r="C57" s="44"/>
      <c r="D57" s="44"/>
      <c r="E57" s="45"/>
      <c r="F57" s="46">
        <f>SUM(F56:F56)</f>
        <v>6022680</v>
      </c>
    </row>
    <row r="58" spans="1:6" ht="24.6" customHeight="1" x14ac:dyDescent="0.25">
      <c r="A58" s="38">
        <v>5</v>
      </c>
      <c r="B58" s="47" t="s">
        <v>55</v>
      </c>
      <c r="C58" s="48"/>
      <c r="D58" s="48"/>
      <c r="E58" s="48"/>
      <c r="F58" s="49"/>
    </row>
    <row r="59" spans="1:6" ht="24.6" customHeight="1" x14ac:dyDescent="0.25">
      <c r="A59" s="50"/>
      <c r="B59" s="51" t="s">
        <v>56</v>
      </c>
      <c r="C59" s="52"/>
      <c r="D59" s="52"/>
      <c r="E59" s="52"/>
      <c r="F59" s="53"/>
    </row>
    <row r="60" spans="1:6" ht="60" x14ac:dyDescent="0.25">
      <c r="A60" s="30">
        <v>5.0999999999999996</v>
      </c>
      <c r="B60" s="22" t="s">
        <v>57</v>
      </c>
      <c r="C60" s="33" t="s">
        <v>12</v>
      </c>
      <c r="D60" s="33">
        <f>1.2*3</f>
        <v>3.5999999999999996</v>
      </c>
      <c r="E60" s="41">
        <f>+'[1]5.1 Demolición de Muro '!G26</f>
        <v>60391.9</v>
      </c>
      <c r="F60" s="41">
        <f>+D60*E60</f>
        <v>217410.84</v>
      </c>
    </row>
    <row r="61" spans="1:6" ht="30" x14ac:dyDescent="0.25">
      <c r="A61" s="21">
        <v>5.2</v>
      </c>
      <c r="B61" s="22" t="s">
        <v>58</v>
      </c>
      <c r="C61" s="33" t="s">
        <v>12</v>
      </c>
      <c r="D61" s="33">
        <f>2*2</f>
        <v>4</v>
      </c>
      <c r="E61" s="41">
        <f>+'[1]5.2 Demolicion de piso'!G25</f>
        <v>49270</v>
      </c>
      <c r="F61" s="41">
        <f t="shared" ref="F61:F70" si="5">+D61*E61</f>
        <v>197080</v>
      </c>
    </row>
    <row r="62" spans="1:6" ht="30" x14ac:dyDescent="0.25">
      <c r="A62" s="30">
        <v>5.3</v>
      </c>
      <c r="B62" s="22" t="s">
        <v>59</v>
      </c>
      <c r="C62" s="33" t="s">
        <v>12</v>
      </c>
      <c r="D62" s="33">
        <f>2*2</f>
        <v>4</v>
      </c>
      <c r="E62" s="41">
        <f>+'[1]5.3 Demolicion de placa'!G25</f>
        <v>72950</v>
      </c>
      <c r="F62" s="41">
        <f t="shared" si="5"/>
        <v>291800</v>
      </c>
    </row>
    <row r="63" spans="1:6" ht="60" x14ac:dyDescent="0.25">
      <c r="A63" s="21">
        <v>5.4</v>
      </c>
      <c r="B63" s="22" t="s">
        <v>60</v>
      </c>
      <c r="C63" s="33" t="s">
        <v>12</v>
      </c>
      <c r="D63" s="33">
        <f>0.7*3</f>
        <v>2.0999999999999996</v>
      </c>
      <c r="E63" s="41">
        <f>+'[1]5.4 Demolición de Muro  '!G26</f>
        <v>60391.9</v>
      </c>
      <c r="F63" s="41">
        <f t="shared" si="5"/>
        <v>126822.98999999998</v>
      </c>
    </row>
    <row r="64" spans="1:6" ht="24.6" customHeight="1" x14ac:dyDescent="0.25">
      <c r="A64" s="30">
        <v>5.5</v>
      </c>
      <c r="B64" s="22" t="s">
        <v>61</v>
      </c>
      <c r="C64" s="33" t="s">
        <v>19</v>
      </c>
      <c r="D64" s="33">
        <f>2*2*1</f>
        <v>4</v>
      </c>
      <c r="E64" s="41">
        <f>+'[1]5,5 Excava Manual '!G23</f>
        <v>43330</v>
      </c>
      <c r="F64" s="41">
        <f t="shared" si="5"/>
        <v>173320</v>
      </c>
    </row>
    <row r="65" spans="1:10" ht="30" x14ac:dyDescent="0.25">
      <c r="A65" s="21">
        <v>5.6</v>
      </c>
      <c r="B65" s="22" t="s">
        <v>62</v>
      </c>
      <c r="C65" s="33" t="s">
        <v>12</v>
      </c>
      <c r="D65" s="33">
        <f>3.5*2.5</f>
        <v>8.75</v>
      </c>
      <c r="E65" s="41">
        <f>+'[1]5,6 LEV BLOQUE'!G23</f>
        <v>87044.98</v>
      </c>
      <c r="F65" s="41">
        <f t="shared" si="5"/>
        <v>761643.57499999995</v>
      </c>
    </row>
    <row r="66" spans="1:10" ht="30" x14ac:dyDescent="0.25">
      <c r="A66" s="30">
        <v>5.7</v>
      </c>
      <c r="B66" s="22" t="s">
        <v>63</v>
      </c>
      <c r="C66" s="33" t="s">
        <v>12</v>
      </c>
      <c r="D66" s="33">
        <f>+D65*2</f>
        <v>17.5</v>
      </c>
      <c r="E66" s="41">
        <f>+'[1]5,7 PAÑETE MURO '!G22</f>
        <v>35117.5</v>
      </c>
      <c r="F66" s="41">
        <f t="shared" si="5"/>
        <v>614556.25</v>
      </c>
    </row>
    <row r="67" spans="1:10" x14ac:dyDescent="0.25">
      <c r="A67" s="21">
        <v>5.8</v>
      </c>
      <c r="B67" s="22" t="s">
        <v>64</v>
      </c>
      <c r="C67" s="33" t="s">
        <v>12</v>
      </c>
      <c r="D67" s="33">
        <f>+D66</f>
        <v>17.5</v>
      </c>
      <c r="E67" s="41">
        <f>+'[1]5,8 ESTUCO '!G26</f>
        <v>25294.75</v>
      </c>
      <c r="F67" s="41">
        <f t="shared" si="5"/>
        <v>442658.125</v>
      </c>
    </row>
    <row r="68" spans="1:10" x14ac:dyDescent="0.25">
      <c r="A68" s="30">
        <v>5.9</v>
      </c>
      <c r="B68" s="22" t="s">
        <v>65</v>
      </c>
      <c r="C68" s="33" t="s">
        <v>12</v>
      </c>
      <c r="D68" s="33">
        <f>+D67</f>
        <v>17.5</v>
      </c>
      <c r="E68" s="41">
        <f>+'[1]5,9 PINTURA'!G26</f>
        <v>30035</v>
      </c>
      <c r="F68" s="41">
        <f t="shared" si="5"/>
        <v>525612.5</v>
      </c>
    </row>
    <row r="69" spans="1:10" ht="24.6" customHeight="1" x14ac:dyDescent="0.25">
      <c r="A69" s="26">
        <v>5.0999999999999996</v>
      </c>
      <c r="B69" s="22" t="s">
        <v>66</v>
      </c>
      <c r="C69" s="33" t="s">
        <v>5</v>
      </c>
      <c r="D69" s="33">
        <v>1</v>
      </c>
      <c r="E69" s="41">
        <f>+'[1]5,10 PUERTA'!G25</f>
        <v>757850</v>
      </c>
      <c r="F69" s="41">
        <f t="shared" si="5"/>
        <v>757850</v>
      </c>
    </row>
    <row r="70" spans="1:10" x14ac:dyDescent="0.25">
      <c r="A70" s="26">
        <v>5.12</v>
      </c>
      <c r="B70" s="22" t="s">
        <v>46</v>
      </c>
      <c r="C70" s="33" t="s">
        <v>23</v>
      </c>
      <c r="D70" s="33">
        <v>14</v>
      </c>
      <c r="E70" s="41">
        <f>+'[1]5,12 ZOCALO'!G26</f>
        <v>27643</v>
      </c>
      <c r="F70" s="41">
        <f t="shared" si="5"/>
        <v>387002</v>
      </c>
    </row>
    <row r="71" spans="1:10" ht="27.6" customHeight="1" x14ac:dyDescent="0.25">
      <c r="A71" s="43" t="s">
        <v>16</v>
      </c>
      <c r="B71" s="44"/>
      <c r="C71" s="44"/>
      <c r="D71" s="44"/>
      <c r="E71" s="45"/>
      <c r="F71" s="46">
        <f>SUM(F60:F70)</f>
        <v>4495756.2799999993</v>
      </c>
      <c r="G71" s="16"/>
    </row>
    <row r="72" spans="1:10" ht="24.6" customHeight="1" x14ac:dyDescent="0.25">
      <c r="A72" s="50"/>
      <c r="B72" s="51" t="s">
        <v>67</v>
      </c>
      <c r="C72" s="52"/>
      <c r="D72" s="52"/>
      <c r="E72" s="52"/>
      <c r="F72" s="53"/>
      <c r="G72" s="4"/>
    </row>
    <row r="73" spans="1:10" ht="38.25" customHeight="1" x14ac:dyDescent="0.25">
      <c r="A73" s="21">
        <v>5.13</v>
      </c>
      <c r="B73" s="22" t="s">
        <v>68</v>
      </c>
      <c r="C73" s="33" t="s">
        <v>12</v>
      </c>
      <c r="D73" s="21">
        <f>5.5*1.7</f>
        <v>9.35</v>
      </c>
      <c r="E73" s="34">
        <f>+'[1]5,13 Enchape'!G26</f>
        <v>121408.75</v>
      </c>
      <c r="F73" s="24">
        <f t="shared" ref="F73:F76" si="6">D73*E73</f>
        <v>1135171.8125</v>
      </c>
      <c r="G73" s="31"/>
      <c r="J73" s="16"/>
    </row>
    <row r="74" spans="1:10" x14ac:dyDescent="0.25">
      <c r="A74" s="21">
        <v>5.14</v>
      </c>
      <c r="B74" s="22" t="s">
        <v>69</v>
      </c>
      <c r="C74" s="33" t="s">
        <v>5</v>
      </c>
      <c r="D74" s="21">
        <v>1</v>
      </c>
      <c r="E74" s="34">
        <f>+'[1]5,14 SANITARIO'!G26</f>
        <v>753667.5</v>
      </c>
      <c r="F74" s="24">
        <f t="shared" si="6"/>
        <v>753667.5</v>
      </c>
      <c r="G74" s="31"/>
      <c r="J74" s="16"/>
    </row>
    <row r="75" spans="1:10" x14ac:dyDescent="0.25">
      <c r="A75" s="21">
        <v>5.15</v>
      </c>
      <c r="B75" s="22" t="s">
        <v>70</v>
      </c>
      <c r="C75" s="33" t="s">
        <v>5</v>
      </c>
      <c r="D75" s="21">
        <v>1</v>
      </c>
      <c r="E75" s="34">
        <f>+'[1]5,15 LAVAMANOS '!G24</f>
        <v>635996.25</v>
      </c>
      <c r="F75" s="24">
        <f t="shared" si="6"/>
        <v>635996.25</v>
      </c>
      <c r="G75" s="31"/>
      <c r="J75" s="16"/>
    </row>
    <row r="76" spans="1:10" ht="37.5" customHeight="1" x14ac:dyDescent="0.25">
      <c r="A76" s="21">
        <v>5.16</v>
      </c>
      <c r="B76" s="22" t="s">
        <v>71</v>
      </c>
      <c r="C76" s="33" t="s">
        <v>5</v>
      </c>
      <c r="D76" s="21">
        <v>1</v>
      </c>
      <c r="E76" s="34">
        <f>+'[1]5,16 INCRUSTACION'!G23</f>
        <v>304396.25</v>
      </c>
      <c r="F76" s="24">
        <f t="shared" si="6"/>
        <v>304396.25</v>
      </c>
      <c r="G76" s="31"/>
      <c r="J76" s="16"/>
    </row>
    <row r="77" spans="1:10" ht="27.6" customHeight="1" x14ac:dyDescent="0.25">
      <c r="A77" s="43" t="s">
        <v>16</v>
      </c>
      <c r="B77" s="44"/>
      <c r="C77" s="44"/>
      <c r="D77" s="44"/>
      <c r="E77" s="45"/>
      <c r="F77" s="46">
        <f>SUM(F73:F76)</f>
        <v>2829231.8125</v>
      </c>
    </row>
    <row r="78" spans="1:10" ht="24.6" customHeight="1" x14ac:dyDescent="0.25">
      <c r="A78" s="50"/>
      <c r="B78" s="51" t="s">
        <v>72</v>
      </c>
      <c r="C78" s="52"/>
      <c r="D78" s="52"/>
      <c r="E78" s="52"/>
      <c r="F78" s="53"/>
    </row>
    <row r="79" spans="1:10" ht="30" x14ac:dyDescent="0.25">
      <c r="A79" s="21">
        <v>5.17</v>
      </c>
      <c r="B79" s="22" t="s">
        <v>73</v>
      </c>
      <c r="C79" s="33" t="s">
        <v>12</v>
      </c>
      <c r="D79" s="26">
        <f>+((2*0.025)^2)*PI()</f>
        <v>7.8539816339744835E-3</v>
      </c>
      <c r="E79" s="34">
        <f>+'[1]5.17 Demolición de Muro '!G26</f>
        <v>60391.9</v>
      </c>
      <c r="F79" s="24">
        <f>+D79*E79</f>
        <v>474.3168734408236</v>
      </c>
    </row>
    <row r="80" spans="1:10" ht="30" x14ac:dyDescent="0.25">
      <c r="A80" s="21">
        <v>5.18</v>
      </c>
      <c r="B80" s="22" t="s">
        <v>74</v>
      </c>
      <c r="C80" s="33" t="s">
        <v>23</v>
      </c>
      <c r="D80" s="33">
        <v>2.4</v>
      </c>
      <c r="E80" s="34">
        <f>+'[1]5,18 EMPALME 3"'!G25</f>
        <v>101170.5</v>
      </c>
      <c r="F80" s="24">
        <f t="shared" ref="F80:F84" si="7">+D80*E80</f>
        <v>242809.19999999998</v>
      </c>
    </row>
    <row r="81" spans="1:10" ht="30" x14ac:dyDescent="0.25">
      <c r="A81" s="21">
        <v>5.19</v>
      </c>
      <c r="B81" s="22" t="s">
        <v>75</v>
      </c>
      <c r="C81" s="33" t="s">
        <v>23</v>
      </c>
      <c r="D81" s="33">
        <v>5</v>
      </c>
      <c r="E81" s="34">
        <f>+'[1]5,19 COLECT 4" '!G25</f>
        <v>104320.5</v>
      </c>
      <c r="F81" s="24">
        <f t="shared" si="7"/>
        <v>521602.5</v>
      </c>
    </row>
    <row r="82" spans="1:10" ht="45" x14ac:dyDescent="0.25">
      <c r="A82" s="26">
        <v>5.2</v>
      </c>
      <c r="B82" s="22" t="s">
        <v>76</v>
      </c>
      <c r="C82" s="33" t="s">
        <v>23</v>
      </c>
      <c r="D82" s="33">
        <v>5</v>
      </c>
      <c r="E82" s="34">
        <f>+'[1]5,20 Buitron'!G25</f>
        <v>111015</v>
      </c>
      <c r="F82" s="24">
        <f t="shared" si="7"/>
        <v>555075</v>
      </c>
    </row>
    <row r="83" spans="1:10" ht="30" x14ac:dyDescent="0.25">
      <c r="A83" s="21">
        <v>5.21</v>
      </c>
      <c r="B83" s="25" t="s">
        <v>77</v>
      </c>
      <c r="C83" s="21" t="s">
        <v>5</v>
      </c>
      <c r="D83" s="21">
        <v>1</v>
      </c>
      <c r="E83" s="34">
        <f>+'[1]5,21 REGISTRO '!G27</f>
        <v>313774.8</v>
      </c>
      <c r="F83" s="24">
        <f t="shared" si="7"/>
        <v>313774.8</v>
      </c>
    </row>
    <row r="84" spans="1:10" ht="24.6" customHeight="1" x14ac:dyDescent="0.25">
      <c r="A84" s="21">
        <v>5.22</v>
      </c>
      <c r="B84" s="22" t="s">
        <v>78</v>
      </c>
      <c r="C84" s="21" t="s">
        <v>12</v>
      </c>
      <c r="D84" s="21">
        <f>2*1.1</f>
        <v>2.2000000000000002</v>
      </c>
      <c r="E84" s="34">
        <f>+'[1]5,22 CIELO RASO'!G36</f>
        <v>117868.4</v>
      </c>
      <c r="F84" s="24">
        <f t="shared" si="7"/>
        <v>259310.48</v>
      </c>
    </row>
    <row r="85" spans="1:10" ht="27.6" customHeight="1" x14ac:dyDescent="0.25">
      <c r="A85" s="43" t="s">
        <v>16</v>
      </c>
      <c r="B85" s="44"/>
      <c r="C85" s="44"/>
      <c r="D85" s="44"/>
      <c r="E85" s="45"/>
      <c r="F85" s="46">
        <f>SUM(F79:F84)</f>
        <v>1893046.2968734407</v>
      </c>
    </row>
    <row r="86" spans="1:10" ht="24.6" customHeight="1" x14ac:dyDescent="0.25">
      <c r="A86" s="50"/>
      <c r="B86" s="51" t="s">
        <v>79</v>
      </c>
      <c r="C86" s="52"/>
      <c r="D86" s="52"/>
      <c r="E86" s="52"/>
      <c r="F86" s="53"/>
    </row>
    <row r="87" spans="1:10" ht="24.6" customHeight="1" x14ac:dyDescent="0.25">
      <c r="A87" s="21">
        <v>5.23</v>
      </c>
      <c r="B87" s="22" t="s">
        <v>78</v>
      </c>
      <c r="C87" s="21" t="s">
        <v>12</v>
      </c>
      <c r="D87" s="21">
        <f>2*1.1</f>
        <v>2.2000000000000002</v>
      </c>
      <c r="E87" s="34">
        <f>+'[1]5,23 CIELO RASO'!G36</f>
        <v>117868.4</v>
      </c>
      <c r="F87" s="24">
        <f>+D87*E87</f>
        <v>259310.48</v>
      </c>
    </row>
    <row r="88" spans="1:10" ht="27.6" customHeight="1" x14ac:dyDescent="0.25">
      <c r="A88" s="43" t="s">
        <v>16</v>
      </c>
      <c r="B88" s="44"/>
      <c r="C88" s="44"/>
      <c r="D88" s="44"/>
      <c r="E88" s="45"/>
      <c r="F88" s="46">
        <f>SUM(F87)</f>
        <v>259310.48</v>
      </c>
    </row>
    <row r="89" spans="1:10" ht="24.6" customHeight="1" x14ac:dyDescent="0.25">
      <c r="A89" s="50"/>
      <c r="B89" s="51" t="s">
        <v>80</v>
      </c>
      <c r="C89" s="52"/>
      <c r="D89" s="52"/>
      <c r="E89" s="52"/>
      <c r="F89" s="53"/>
    </row>
    <row r="90" spans="1:10" ht="45" x14ac:dyDescent="0.25">
      <c r="A90" s="26">
        <v>5.24</v>
      </c>
      <c r="B90" s="22" t="s">
        <v>81</v>
      </c>
      <c r="C90" s="21" t="s">
        <v>82</v>
      </c>
      <c r="D90" s="21">
        <v>1</v>
      </c>
      <c r="E90" s="54">
        <v>15147000</v>
      </c>
      <c r="F90" s="24">
        <f>+D90*E90</f>
        <v>15147000</v>
      </c>
    </row>
    <row r="91" spans="1:10" x14ac:dyDescent="0.25">
      <c r="A91" s="26">
        <v>5.25</v>
      </c>
      <c r="B91" s="22" t="s">
        <v>66</v>
      </c>
      <c r="C91" s="33" t="s">
        <v>5</v>
      </c>
      <c r="D91" s="33">
        <v>2</v>
      </c>
      <c r="E91" s="54">
        <f>+'[1]5,25 PUERTA,'!G25</f>
        <v>757850</v>
      </c>
      <c r="F91" s="24">
        <f>+D91*E91</f>
        <v>1515700</v>
      </c>
    </row>
    <row r="92" spans="1:10" ht="30" x14ac:dyDescent="0.25">
      <c r="A92" s="26">
        <v>5.26</v>
      </c>
      <c r="B92" s="22" t="s">
        <v>83</v>
      </c>
      <c r="C92" s="21" t="s">
        <v>5</v>
      </c>
      <c r="D92" s="21">
        <v>4</v>
      </c>
      <c r="E92" s="54">
        <f>+'[1] 5,26 AIRE ACOND.'!G24</f>
        <v>72380</v>
      </c>
      <c r="F92" s="24">
        <f>+D92*E92</f>
        <v>289520</v>
      </c>
    </row>
    <row r="93" spans="1:10" ht="45" x14ac:dyDescent="0.25">
      <c r="A93" s="26">
        <v>5.27</v>
      </c>
      <c r="B93" s="22" t="s">
        <v>84</v>
      </c>
      <c r="C93" s="21" t="s">
        <v>23</v>
      </c>
      <c r="D93" s="21">
        <v>6</v>
      </c>
      <c r="E93" s="34">
        <f>+'[1]5,27 Buitron'!G25</f>
        <v>111015</v>
      </c>
      <c r="F93" s="24">
        <f>+D93*E93</f>
        <v>666090</v>
      </c>
    </row>
    <row r="94" spans="1:10" ht="27.6" customHeight="1" x14ac:dyDescent="0.25">
      <c r="A94" s="43" t="s">
        <v>16</v>
      </c>
      <c r="B94" s="44"/>
      <c r="C94" s="44"/>
      <c r="D94" s="44"/>
      <c r="E94" s="45"/>
      <c r="F94" s="46">
        <f>SUM(F90:F93)</f>
        <v>17618310</v>
      </c>
    </row>
    <row r="95" spans="1:10" ht="24.6" customHeight="1" x14ac:dyDescent="0.25">
      <c r="A95" s="50"/>
      <c r="B95" s="51" t="s">
        <v>85</v>
      </c>
      <c r="C95" s="52"/>
      <c r="D95" s="52"/>
      <c r="E95" s="52"/>
      <c r="F95" s="53"/>
    </row>
    <row r="96" spans="1:10" ht="38.25" customHeight="1" x14ac:dyDescent="0.25">
      <c r="A96" s="21">
        <v>5.28</v>
      </c>
      <c r="B96" s="22" t="s">
        <v>68</v>
      </c>
      <c r="C96" s="33" t="s">
        <v>12</v>
      </c>
      <c r="D96" s="21">
        <f>5.5*2.2</f>
        <v>12.100000000000001</v>
      </c>
      <c r="E96" s="34">
        <f>+'[1]5,28 Enchape'!G26</f>
        <v>121408.75</v>
      </c>
      <c r="F96" s="24">
        <f t="shared" ref="F96" si="8">D96*E96</f>
        <v>1469045.8750000002</v>
      </c>
      <c r="G96" s="31"/>
      <c r="J96" s="16"/>
    </row>
    <row r="97" spans="1:10" ht="30" x14ac:dyDescent="0.25">
      <c r="A97" s="26">
        <v>5.29</v>
      </c>
      <c r="B97" s="22" t="s">
        <v>86</v>
      </c>
      <c r="C97" s="33" t="s">
        <v>5</v>
      </c>
      <c r="D97" s="21">
        <v>1</v>
      </c>
      <c r="E97" s="34">
        <v>3000000</v>
      </c>
      <c r="F97" s="24">
        <f>D97*E97</f>
        <v>3000000</v>
      </c>
      <c r="G97" s="31"/>
      <c r="J97" s="16"/>
    </row>
    <row r="98" spans="1:10" ht="27.6" customHeight="1" x14ac:dyDescent="0.25">
      <c r="A98" s="43" t="s">
        <v>16</v>
      </c>
      <c r="B98" s="44"/>
      <c r="C98" s="44"/>
      <c r="D98" s="44"/>
      <c r="E98" s="45"/>
      <c r="F98" s="46">
        <f>SUM(F96:F97)</f>
        <v>4469045.875</v>
      </c>
    </row>
    <row r="99" spans="1:10" ht="24.6" customHeight="1" x14ac:dyDescent="0.25">
      <c r="A99" s="50"/>
      <c r="B99" s="51" t="s">
        <v>87</v>
      </c>
      <c r="C99" s="52"/>
      <c r="D99" s="52"/>
      <c r="E99" s="52"/>
      <c r="F99" s="53"/>
    </row>
    <row r="100" spans="1:10" x14ac:dyDescent="0.25">
      <c r="A100" s="21">
        <v>5.36</v>
      </c>
      <c r="B100" s="22" t="s">
        <v>70</v>
      </c>
      <c r="C100" s="33" t="s">
        <v>5</v>
      </c>
      <c r="D100" s="21">
        <v>1</v>
      </c>
      <c r="E100" s="34">
        <f>+'[1]5,36 LAVAMANOS '!G24</f>
        <v>635996.25</v>
      </c>
      <c r="F100" s="24">
        <f t="shared" ref="F100:F102" si="9">D100*E100</f>
        <v>635996.25</v>
      </c>
      <c r="G100" s="31"/>
      <c r="J100" s="16"/>
    </row>
    <row r="101" spans="1:10" ht="37.5" customHeight="1" x14ac:dyDescent="0.25">
      <c r="A101" s="21">
        <v>5.37</v>
      </c>
      <c r="B101" s="22" t="s">
        <v>71</v>
      </c>
      <c r="C101" s="33" t="s">
        <v>5</v>
      </c>
      <c r="D101" s="21">
        <v>2</v>
      </c>
      <c r="E101" s="34">
        <f>+'[1]5,37 INCRUSTACION '!G23</f>
        <v>304396.25</v>
      </c>
      <c r="F101" s="24">
        <f t="shared" si="9"/>
        <v>608792.5</v>
      </c>
      <c r="G101" s="31"/>
      <c r="J101" s="16"/>
    </row>
    <row r="102" spans="1:10" ht="24.6" customHeight="1" x14ac:dyDescent="0.25">
      <c r="A102" s="21">
        <v>5.38</v>
      </c>
      <c r="B102" s="22" t="s">
        <v>78</v>
      </c>
      <c r="C102" s="33" t="s">
        <v>12</v>
      </c>
      <c r="D102" s="21">
        <f>1.14*2.25</f>
        <v>2.5649999999999999</v>
      </c>
      <c r="E102" s="34">
        <f>+'[1]5,38 CIELO RASO'!G36</f>
        <v>117868.4</v>
      </c>
      <c r="F102" s="24">
        <f t="shared" si="9"/>
        <v>302332.446</v>
      </c>
    </row>
    <row r="103" spans="1:10" ht="27.6" customHeight="1" x14ac:dyDescent="0.25">
      <c r="A103" s="43" t="s">
        <v>16</v>
      </c>
      <c r="B103" s="44"/>
      <c r="C103" s="44"/>
      <c r="D103" s="44"/>
      <c r="E103" s="45"/>
      <c r="F103" s="46">
        <f>SUM(F100:F102)</f>
        <v>1547121.196</v>
      </c>
    </row>
    <row r="104" spans="1:10" ht="24.6" customHeight="1" x14ac:dyDescent="0.25">
      <c r="A104" s="50"/>
      <c r="B104" s="51" t="s">
        <v>88</v>
      </c>
      <c r="C104" s="52"/>
      <c r="D104" s="52"/>
      <c r="E104" s="52"/>
      <c r="F104" s="53"/>
    </row>
    <row r="105" spans="1:10" ht="24.6" customHeight="1" x14ac:dyDescent="0.25">
      <c r="A105" s="26">
        <v>5.39</v>
      </c>
      <c r="B105" s="22" t="s">
        <v>89</v>
      </c>
      <c r="C105" s="33" t="s">
        <v>12</v>
      </c>
      <c r="D105" s="33">
        <f>((7.26+1.3+4.28)*1.8)+((7.26+3.63)*2.5)+(9.66*2.5)</f>
        <v>74.486999999999995</v>
      </c>
      <c r="E105" s="34">
        <f>+'[1]5,39 Desmonte vidrios'!G25</f>
        <v>59661</v>
      </c>
      <c r="F105" s="24">
        <f>+D105*E105</f>
        <v>4443968.9069999997</v>
      </c>
      <c r="H105" s="4"/>
    </row>
    <row r="106" spans="1:10" ht="45" x14ac:dyDescent="0.25">
      <c r="A106" s="26">
        <v>5.4</v>
      </c>
      <c r="B106" s="22" t="s">
        <v>90</v>
      </c>
      <c r="C106" s="33" t="s">
        <v>82</v>
      </c>
      <c r="D106" s="33">
        <v>1</v>
      </c>
      <c r="E106" s="54">
        <v>45245000</v>
      </c>
      <c r="F106" s="24">
        <f t="shared" ref="F106:F109" si="10">+D106*E106</f>
        <v>45245000</v>
      </c>
      <c r="I106" s="4"/>
    </row>
    <row r="107" spans="1:10" ht="30" x14ac:dyDescent="0.25">
      <c r="A107" s="26">
        <v>5.41</v>
      </c>
      <c r="B107" s="22" t="s">
        <v>91</v>
      </c>
      <c r="C107" s="33" t="s">
        <v>5</v>
      </c>
      <c r="D107" s="33">
        <v>1</v>
      </c>
      <c r="E107" s="54">
        <f>+'[1]5,41 PUERTA'!G24</f>
        <v>772760</v>
      </c>
      <c r="F107" s="24">
        <f t="shared" si="10"/>
        <v>772760</v>
      </c>
    </row>
    <row r="108" spans="1:10" ht="45" x14ac:dyDescent="0.25">
      <c r="A108" s="26">
        <v>5.42</v>
      </c>
      <c r="B108" s="22" t="s">
        <v>92</v>
      </c>
      <c r="C108" s="33" t="s">
        <v>5</v>
      </c>
      <c r="D108" s="33">
        <v>1</v>
      </c>
      <c r="E108" s="54">
        <f>+'[1] 5,42 AIRE ACOND.'!G24</f>
        <v>72380</v>
      </c>
      <c r="F108" s="24">
        <f t="shared" si="10"/>
        <v>72380</v>
      </c>
    </row>
    <row r="109" spans="1:10" ht="45" x14ac:dyDescent="0.25">
      <c r="A109" s="26">
        <v>5.43</v>
      </c>
      <c r="B109" s="22" t="s">
        <v>93</v>
      </c>
      <c r="C109" s="33" t="s">
        <v>5</v>
      </c>
      <c r="D109" s="33">
        <v>4</v>
      </c>
      <c r="E109" s="54">
        <f>+'[1] 5,43 AIRE ACOND.'!G24</f>
        <v>72380</v>
      </c>
      <c r="F109" s="24">
        <f t="shared" si="10"/>
        <v>289520</v>
      </c>
    </row>
    <row r="110" spans="1:10" ht="27.6" customHeight="1" x14ac:dyDescent="0.25">
      <c r="A110" s="43" t="s">
        <v>16</v>
      </c>
      <c r="B110" s="44"/>
      <c r="C110" s="44"/>
      <c r="D110" s="44"/>
      <c r="E110" s="45"/>
      <c r="F110" s="46">
        <f>SUM(F105:F109)</f>
        <v>50823628.906999998</v>
      </c>
    </row>
    <row r="111" spans="1:10" ht="24.6" customHeight="1" x14ac:dyDescent="0.25">
      <c r="A111" s="50"/>
      <c r="B111" s="51" t="s">
        <v>94</v>
      </c>
      <c r="C111" s="52"/>
      <c r="D111" s="52"/>
      <c r="E111" s="52"/>
      <c r="F111" s="53"/>
    </row>
    <row r="112" spans="1:10" x14ac:dyDescent="0.25">
      <c r="A112" s="26">
        <v>5.44</v>
      </c>
      <c r="B112" s="25" t="s">
        <v>95</v>
      </c>
      <c r="C112" s="21" t="s">
        <v>23</v>
      </c>
      <c r="D112" s="21">
        <v>20</v>
      </c>
      <c r="E112" s="34">
        <f>+'[1]5,44 GOTERO'!G23</f>
        <v>23540</v>
      </c>
      <c r="F112" s="54">
        <f>+D112*E112</f>
        <v>470800</v>
      </c>
    </row>
    <row r="113" spans="1:11" x14ac:dyDescent="0.25">
      <c r="A113" s="26">
        <v>5.45</v>
      </c>
      <c r="B113" s="22" t="s">
        <v>96</v>
      </c>
      <c r="C113" s="33" t="s">
        <v>12</v>
      </c>
      <c r="D113" s="21">
        <f>0.3*D112</f>
        <v>6</v>
      </c>
      <c r="E113" s="34">
        <f>+'[1]5,45 ESTUCO'!G26</f>
        <v>25294.75</v>
      </c>
      <c r="F113" s="54">
        <f t="shared" ref="F113:F114" si="11">+D113*E113</f>
        <v>151768.5</v>
      </c>
    </row>
    <row r="114" spans="1:11" ht="60" x14ac:dyDescent="0.25">
      <c r="A114" s="26">
        <v>5.46</v>
      </c>
      <c r="B114" s="32" t="s">
        <v>97</v>
      </c>
      <c r="C114" s="33" t="s">
        <v>12</v>
      </c>
      <c r="D114" s="21">
        <v>20</v>
      </c>
      <c r="E114" s="34">
        <f>+'[1]5,46 PROTECTOR VENT'!G27</f>
        <v>364956</v>
      </c>
      <c r="F114" s="54">
        <f t="shared" si="11"/>
        <v>7299120</v>
      </c>
      <c r="G114" s="31"/>
      <c r="J114" s="16"/>
    </row>
    <row r="115" spans="1:11" ht="27.6" customHeight="1" x14ac:dyDescent="0.25">
      <c r="A115" s="43" t="s">
        <v>16</v>
      </c>
      <c r="B115" s="44"/>
      <c r="C115" s="44"/>
      <c r="D115" s="44"/>
      <c r="E115" s="45"/>
      <c r="F115" s="46">
        <f>SUM(F112:F114)</f>
        <v>7921688.5</v>
      </c>
    </row>
    <row r="116" spans="1:11" ht="24.6" customHeight="1" x14ac:dyDescent="0.25">
      <c r="A116" s="50"/>
      <c r="B116" s="51" t="s">
        <v>98</v>
      </c>
      <c r="C116" s="52"/>
      <c r="D116" s="52"/>
      <c r="E116" s="52"/>
      <c r="F116" s="53"/>
    </row>
    <row r="117" spans="1:11" ht="30" x14ac:dyDescent="0.25">
      <c r="A117" s="26">
        <v>5.47</v>
      </c>
      <c r="B117" s="22" t="s">
        <v>99</v>
      </c>
      <c r="C117" s="33" t="s">
        <v>12</v>
      </c>
      <c r="D117" s="21">
        <f>(56.1+2.71+87+23.6)+((13.02*17.6)-(2.76+2.57+(1.12*1.1)))</f>
        <v>392</v>
      </c>
      <c r="E117" s="34">
        <f>+'[1]5,47 CIELO RASO'!G36</f>
        <v>117868.4</v>
      </c>
      <c r="F117" s="24">
        <f>D117*E117</f>
        <v>46204412.799999997</v>
      </c>
    </row>
    <row r="118" spans="1:11" x14ac:dyDescent="0.25">
      <c r="A118" s="26">
        <v>5.48</v>
      </c>
      <c r="B118" s="22" t="s">
        <v>100</v>
      </c>
      <c r="C118" s="33" t="s">
        <v>12</v>
      </c>
      <c r="D118" s="21">
        <f>+((13.02*17.6)-(2.76+(1.12*1.1)))</f>
        <v>225.16000000000003</v>
      </c>
      <c r="E118" s="34">
        <f>+'[1]5,48 Desmonte cubierta'!G25</f>
        <v>59661</v>
      </c>
      <c r="F118" s="24">
        <f t="shared" ref="F118:F121" si="12">D118*E118</f>
        <v>13433270.760000002</v>
      </c>
    </row>
    <row r="119" spans="1:11" x14ac:dyDescent="0.25">
      <c r="A119" s="26">
        <v>5.49</v>
      </c>
      <c r="B119" s="22" t="s">
        <v>101</v>
      </c>
      <c r="C119" s="33" t="s">
        <v>12</v>
      </c>
      <c r="D119" s="21">
        <f>+((13.02*17.6)-(2.76+(1.12*1.1)))</f>
        <v>225.16000000000003</v>
      </c>
      <c r="E119" s="34">
        <f>+'[1]5,49 CUBIERTA'!G27</f>
        <v>85567</v>
      </c>
      <c r="F119" s="24">
        <f t="shared" si="12"/>
        <v>19266265.720000003</v>
      </c>
    </row>
    <row r="120" spans="1:11" ht="52.5" customHeight="1" x14ac:dyDescent="0.25">
      <c r="A120" s="26">
        <v>5.5</v>
      </c>
      <c r="B120" s="25" t="s">
        <v>102</v>
      </c>
      <c r="C120" s="21" t="s">
        <v>23</v>
      </c>
      <c r="D120" s="21">
        <v>12</v>
      </c>
      <c r="E120" s="34">
        <f>+'[1]5,50 VIGA CANAL '!G26</f>
        <v>285250</v>
      </c>
      <c r="F120" s="24">
        <f t="shared" si="12"/>
        <v>3423000</v>
      </c>
      <c r="I120" s="16"/>
    </row>
    <row r="121" spans="1:11" ht="60" x14ac:dyDescent="0.25">
      <c r="A121" s="26">
        <v>5.51</v>
      </c>
      <c r="B121" s="22" t="s">
        <v>103</v>
      </c>
      <c r="C121" s="21" t="s">
        <v>12</v>
      </c>
      <c r="D121" s="21">
        <v>2.76</v>
      </c>
      <c r="E121" s="34">
        <f>+'[1]5,51 PROTECTOR VENT'!G27</f>
        <v>364956</v>
      </c>
      <c r="F121" s="24">
        <f t="shared" si="12"/>
        <v>1007278.5599999999</v>
      </c>
    </row>
    <row r="122" spans="1:11" ht="30" customHeight="1" x14ac:dyDescent="0.25">
      <c r="A122" s="55" t="s">
        <v>104</v>
      </c>
      <c r="B122" s="56"/>
      <c r="C122" s="56"/>
      <c r="D122" s="56"/>
      <c r="E122" s="57"/>
      <c r="F122" s="58">
        <f>SUM(F117:F121)</f>
        <v>83334227.840000004</v>
      </c>
    </row>
    <row r="123" spans="1:11" ht="20.25" customHeight="1" x14ac:dyDescent="0.25">
      <c r="A123" s="59">
        <v>6</v>
      </c>
      <c r="B123" s="60" t="s">
        <v>105</v>
      </c>
      <c r="C123" s="61"/>
      <c r="D123" s="61"/>
      <c r="E123" s="61"/>
      <c r="F123" s="62"/>
    </row>
    <row r="124" spans="1:11" x14ac:dyDescent="0.25">
      <c r="A124" s="21">
        <v>6.1</v>
      </c>
      <c r="B124" s="25" t="s">
        <v>106</v>
      </c>
      <c r="C124" s="21" t="s">
        <v>5</v>
      </c>
      <c r="D124" s="21">
        <v>5</v>
      </c>
      <c r="E124" s="34">
        <v>455000</v>
      </c>
      <c r="F124" s="54">
        <f>D124*E124</f>
        <v>2275000</v>
      </c>
    </row>
    <row r="125" spans="1:11" ht="21.6" customHeight="1" x14ac:dyDescent="0.25">
      <c r="A125" s="55" t="s">
        <v>16</v>
      </c>
      <c r="B125" s="56"/>
      <c r="C125" s="56"/>
      <c r="D125" s="56"/>
      <c r="E125" s="57"/>
      <c r="F125" s="58">
        <f>SUM(F124:F124)</f>
        <v>2275000</v>
      </c>
    </row>
    <row r="126" spans="1:11" ht="19.2" customHeight="1" x14ac:dyDescent="0.25">
      <c r="A126" s="59">
        <v>7</v>
      </c>
      <c r="B126" s="63" t="s">
        <v>107</v>
      </c>
      <c r="C126" s="64"/>
      <c r="D126" s="64"/>
      <c r="E126" s="64"/>
      <c r="F126" s="65"/>
    </row>
    <row r="127" spans="1:11" ht="45" x14ac:dyDescent="0.25">
      <c r="A127" s="21">
        <v>7.1</v>
      </c>
      <c r="B127" s="66" t="s">
        <v>108</v>
      </c>
      <c r="C127" s="21" t="s">
        <v>5</v>
      </c>
      <c r="D127" s="21">
        <v>16</v>
      </c>
      <c r="E127" s="54">
        <v>187680</v>
      </c>
      <c r="F127" s="34">
        <f>D127*E127</f>
        <v>3002880</v>
      </c>
      <c r="G127" s="67"/>
      <c r="H127" s="67"/>
      <c r="J127" s="4"/>
      <c r="K127" s="16"/>
    </row>
    <row r="128" spans="1:11" x14ac:dyDescent="0.25">
      <c r="A128" s="21"/>
      <c r="B128" s="66"/>
      <c r="C128" s="21" t="s">
        <v>5</v>
      </c>
      <c r="D128" s="21">
        <v>6</v>
      </c>
      <c r="E128" s="54">
        <v>303599.99999999994</v>
      </c>
      <c r="F128" s="34">
        <f>D128*E128</f>
        <v>1821599.9999999995</v>
      </c>
      <c r="G128" s="67"/>
      <c r="H128" s="67"/>
      <c r="J128" s="4"/>
      <c r="K128" s="16"/>
    </row>
    <row r="129" spans="1:11" ht="45" x14ac:dyDescent="0.25">
      <c r="A129" s="21">
        <v>7.2</v>
      </c>
      <c r="B129" s="66" t="s">
        <v>109</v>
      </c>
      <c r="C129" s="21" t="s">
        <v>5</v>
      </c>
      <c r="D129" s="21">
        <v>28</v>
      </c>
      <c r="E129" s="54">
        <v>187680</v>
      </c>
      <c r="F129" s="34">
        <f t="shared" ref="F129:F144" si="13">D129*E129</f>
        <v>5255040</v>
      </c>
      <c r="G129" s="67"/>
      <c r="H129" s="67"/>
      <c r="J129" s="4"/>
      <c r="K129" s="16"/>
    </row>
    <row r="130" spans="1:11" x14ac:dyDescent="0.25">
      <c r="A130" s="21"/>
      <c r="B130" s="66"/>
      <c r="C130" s="21"/>
      <c r="D130" s="21">
        <v>6</v>
      </c>
      <c r="E130" s="54">
        <v>303599.99999999994</v>
      </c>
      <c r="F130" s="34">
        <f t="shared" si="13"/>
        <v>1821599.9999999995</v>
      </c>
      <c r="G130" s="67"/>
      <c r="H130" s="67"/>
      <c r="J130" s="4"/>
    </row>
    <row r="131" spans="1:11" ht="30" x14ac:dyDescent="0.25">
      <c r="A131" s="21">
        <v>7.3</v>
      </c>
      <c r="B131" s="25" t="s">
        <v>110</v>
      </c>
      <c r="C131" s="21" t="s">
        <v>5</v>
      </c>
      <c r="D131" s="21">
        <v>6</v>
      </c>
      <c r="E131" s="54">
        <v>165600</v>
      </c>
      <c r="F131" s="34">
        <f t="shared" si="13"/>
        <v>993600</v>
      </c>
      <c r="J131" s="4"/>
    </row>
    <row r="132" spans="1:11" ht="30" x14ac:dyDescent="0.25">
      <c r="A132" s="21">
        <v>7.4</v>
      </c>
      <c r="B132" s="66" t="s">
        <v>111</v>
      </c>
      <c r="C132" s="21" t="s">
        <v>5</v>
      </c>
      <c r="D132" s="21">
        <v>16</v>
      </c>
      <c r="E132" s="54">
        <v>140759.99999999997</v>
      </c>
      <c r="F132" s="34">
        <f t="shared" si="13"/>
        <v>2252159.9999999995</v>
      </c>
      <c r="G132" s="67"/>
      <c r="H132" s="67"/>
      <c r="J132" s="4"/>
      <c r="K132" s="16"/>
    </row>
    <row r="133" spans="1:11" ht="45" x14ac:dyDescent="0.25">
      <c r="A133" s="21">
        <v>7.5</v>
      </c>
      <c r="B133" s="66" t="s">
        <v>112</v>
      </c>
      <c r="C133" s="21" t="s">
        <v>5</v>
      </c>
      <c r="D133" s="21">
        <v>9</v>
      </c>
      <c r="E133" s="34">
        <v>469199.99999999994</v>
      </c>
      <c r="F133" s="34">
        <f t="shared" si="13"/>
        <v>4222799.9999999991</v>
      </c>
      <c r="J133" s="4"/>
      <c r="K133" s="16"/>
    </row>
    <row r="134" spans="1:11" ht="45" x14ac:dyDescent="0.25">
      <c r="A134" s="21">
        <v>7.6</v>
      </c>
      <c r="B134" s="66" t="s">
        <v>113</v>
      </c>
      <c r="C134" s="21" t="s">
        <v>5</v>
      </c>
      <c r="D134" s="21">
        <v>6</v>
      </c>
      <c r="E134" s="34">
        <v>386400</v>
      </c>
      <c r="F134" s="34">
        <f t="shared" si="13"/>
        <v>2318400</v>
      </c>
      <c r="G134" s="4"/>
    </row>
    <row r="135" spans="1:11" x14ac:dyDescent="0.25">
      <c r="A135" s="21">
        <v>7.7</v>
      </c>
      <c r="B135" s="66" t="s">
        <v>114</v>
      </c>
      <c r="C135" s="21" t="s">
        <v>5</v>
      </c>
      <c r="D135" s="21">
        <v>6</v>
      </c>
      <c r="E135" s="34">
        <v>234599.99999999997</v>
      </c>
      <c r="F135" s="34">
        <f t="shared" si="13"/>
        <v>1407599.9999999998</v>
      </c>
      <c r="G135" s="4"/>
    </row>
    <row r="136" spans="1:11" ht="30" x14ac:dyDescent="0.25">
      <c r="A136" s="21">
        <v>7.8</v>
      </c>
      <c r="B136" s="66" t="s">
        <v>115</v>
      </c>
      <c r="C136" s="21" t="s">
        <v>5</v>
      </c>
      <c r="D136" s="21">
        <v>10</v>
      </c>
      <c r="E136" s="34">
        <v>303599.99999999994</v>
      </c>
      <c r="F136" s="34">
        <f t="shared" si="13"/>
        <v>3035999.9999999995</v>
      </c>
      <c r="G136" s="4"/>
    </row>
    <row r="137" spans="1:11" ht="60" x14ac:dyDescent="0.25">
      <c r="A137" s="21">
        <v>7.9</v>
      </c>
      <c r="B137" s="66" t="s">
        <v>116</v>
      </c>
      <c r="C137" s="21" t="s">
        <v>5</v>
      </c>
      <c r="D137" s="21">
        <v>1</v>
      </c>
      <c r="E137" s="34">
        <v>1725000</v>
      </c>
      <c r="F137" s="34">
        <f t="shared" si="13"/>
        <v>1725000</v>
      </c>
      <c r="G137" s="4"/>
    </row>
    <row r="138" spans="1:11" ht="45" x14ac:dyDescent="0.25">
      <c r="A138" s="26">
        <v>7.1</v>
      </c>
      <c r="B138" s="66" t="s">
        <v>117</v>
      </c>
      <c r="C138" s="21" t="s">
        <v>23</v>
      </c>
      <c r="D138" s="21">
        <v>20</v>
      </c>
      <c r="E138" s="34">
        <v>96600</v>
      </c>
      <c r="F138" s="34">
        <f t="shared" si="13"/>
        <v>1932000</v>
      </c>
      <c r="G138" s="4"/>
    </row>
    <row r="139" spans="1:11" ht="30" x14ac:dyDescent="0.25">
      <c r="A139" s="21">
        <v>7.11</v>
      </c>
      <c r="B139" s="66" t="s">
        <v>118</v>
      </c>
      <c r="C139" s="21" t="s">
        <v>5</v>
      </c>
      <c r="D139" s="21">
        <v>1</v>
      </c>
      <c r="E139" s="34">
        <v>1725000</v>
      </c>
      <c r="F139" s="34">
        <f t="shared" si="13"/>
        <v>1725000</v>
      </c>
      <c r="G139" s="4"/>
    </row>
    <row r="140" spans="1:11" ht="45" x14ac:dyDescent="0.25">
      <c r="A140" s="26">
        <v>7.12</v>
      </c>
      <c r="B140" s="66" t="s">
        <v>119</v>
      </c>
      <c r="C140" s="21" t="s">
        <v>23</v>
      </c>
      <c r="D140" s="21">
        <v>50</v>
      </c>
      <c r="E140" s="34">
        <v>68999.999999999985</v>
      </c>
      <c r="F140" s="34">
        <f t="shared" si="13"/>
        <v>3449999.9999999991</v>
      </c>
      <c r="G140" s="4"/>
    </row>
    <row r="141" spans="1:11" ht="30" x14ac:dyDescent="0.25">
      <c r="A141" s="26">
        <v>7.13</v>
      </c>
      <c r="B141" s="66" t="s">
        <v>120</v>
      </c>
      <c r="C141" s="21" t="s">
        <v>82</v>
      </c>
      <c r="D141" s="21">
        <v>1</v>
      </c>
      <c r="E141" s="34">
        <v>2414999.9999999995</v>
      </c>
      <c r="F141" s="34">
        <f t="shared" si="13"/>
        <v>2414999.9999999995</v>
      </c>
      <c r="G141" s="4"/>
    </row>
    <row r="142" spans="1:11" ht="45" x14ac:dyDescent="0.25">
      <c r="A142" s="21">
        <v>7.14</v>
      </c>
      <c r="B142" s="66" t="s">
        <v>121</v>
      </c>
      <c r="C142" s="21" t="s">
        <v>82</v>
      </c>
      <c r="D142" s="21">
        <v>1</v>
      </c>
      <c r="E142" s="34">
        <v>3450000</v>
      </c>
      <c r="F142" s="34">
        <f t="shared" si="13"/>
        <v>3450000</v>
      </c>
      <c r="G142" s="4"/>
    </row>
    <row r="143" spans="1:11" ht="31.8" customHeight="1" x14ac:dyDescent="0.25">
      <c r="A143" s="26">
        <v>7.15</v>
      </c>
      <c r="B143" s="66" t="s">
        <v>122</v>
      </c>
      <c r="C143" s="21" t="s">
        <v>82</v>
      </c>
      <c r="D143" s="21">
        <v>1</v>
      </c>
      <c r="E143" s="34">
        <v>2069999.9999999995</v>
      </c>
      <c r="F143" s="34">
        <f t="shared" si="13"/>
        <v>2069999.9999999995</v>
      </c>
      <c r="G143" s="4"/>
    </row>
    <row r="144" spans="1:11" ht="30" x14ac:dyDescent="0.25">
      <c r="A144" s="26">
        <v>7.16</v>
      </c>
      <c r="B144" s="66" t="s">
        <v>123</v>
      </c>
      <c r="C144" s="21" t="s">
        <v>82</v>
      </c>
      <c r="D144" s="21">
        <v>1</v>
      </c>
      <c r="E144" s="34">
        <v>2069999.9999999995</v>
      </c>
      <c r="F144" s="34">
        <f t="shared" si="13"/>
        <v>2069999.9999999995</v>
      </c>
      <c r="G144" s="4"/>
    </row>
    <row r="145" spans="1:8" ht="23.4" customHeight="1" x14ac:dyDescent="0.25">
      <c r="A145" s="35" t="s">
        <v>104</v>
      </c>
      <c r="B145" s="36"/>
      <c r="C145" s="36"/>
      <c r="D145" s="36"/>
      <c r="E145" s="37"/>
      <c r="F145" s="46">
        <f>+SUM(F127:F144)</f>
        <v>44968680</v>
      </c>
      <c r="G145" s="16"/>
      <c r="H145" s="16"/>
    </row>
    <row r="146" spans="1:8" ht="27" customHeight="1" x14ac:dyDescent="0.25">
      <c r="A146" s="59">
        <v>8</v>
      </c>
      <c r="B146" s="60" t="s">
        <v>124</v>
      </c>
      <c r="C146" s="61"/>
      <c r="D146" s="61"/>
      <c r="E146" s="61"/>
      <c r="F146" s="62"/>
      <c r="G146" s="16"/>
    </row>
    <row r="147" spans="1:8" ht="30" x14ac:dyDescent="0.25">
      <c r="A147" s="21">
        <v>8.1</v>
      </c>
      <c r="B147" s="66" t="s">
        <v>125</v>
      </c>
      <c r="C147" s="21" t="s">
        <v>5</v>
      </c>
      <c r="D147" s="21">
        <v>1</v>
      </c>
      <c r="E147" s="34">
        <v>1311000</v>
      </c>
      <c r="F147" s="34">
        <f>D147*E147</f>
        <v>1311000</v>
      </c>
      <c r="H147" s="16"/>
    </row>
    <row r="148" spans="1:8" x14ac:dyDescent="0.25">
      <c r="A148" s="21">
        <v>8.1999999999999993</v>
      </c>
      <c r="B148" s="66" t="s">
        <v>126</v>
      </c>
      <c r="C148" s="21" t="s">
        <v>5</v>
      </c>
      <c r="D148" s="21">
        <v>1</v>
      </c>
      <c r="E148" s="34">
        <v>371385.59999999998</v>
      </c>
      <c r="F148" s="34">
        <f t="shared" ref="F148:F169" si="14">D148*E148</f>
        <v>371385.59999999998</v>
      </c>
      <c r="H148" s="16"/>
    </row>
    <row r="149" spans="1:8" x14ac:dyDescent="0.25">
      <c r="A149" s="21">
        <v>8.3000000000000007</v>
      </c>
      <c r="B149" s="25" t="s">
        <v>127</v>
      </c>
      <c r="C149" s="21" t="s">
        <v>5</v>
      </c>
      <c r="D149" s="21">
        <v>1</v>
      </c>
      <c r="E149" s="34">
        <v>828574.07999999984</v>
      </c>
      <c r="F149" s="34">
        <f t="shared" si="14"/>
        <v>828574.07999999984</v>
      </c>
      <c r="H149" s="16"/>
    </row>
    <row r="150" spans="1:8" x14ac:dyDescent="0.25">
      <c r="A150" s="21">
        <v>8.4</v>
      </c>
      <c r="B150" s="66" t="s">
        <v>128</v>
      </c>
      <c r="C150" s="21" t="s">
        <v>5</v>
      </c>
      <c r="D150" s="21">
        <v>1</v>
      </c>
      <c r="E150" s="34">
        <v>1352400</v>
      </c>
      <c r="F150" s="34">
        <f t="shared" si="14"/>
        <v>1352400</v>
      </c>
      <c r="H150" s="16"/>
    </row>
    <row r="151" spans="1:8" x14ac:dyDescent="0.25">
      <c r="A151" s="21">
        <v>8.5</v>
      </c>
      <c r="B151" s="66" t="s">
        <v>129</v>
      </c>
      <c r="C151" s="21" t="s">
        <v>5</v>
      </c>
      <c r="D151" s="21">
        <v>50</v>
      </c>
      <c r="E151" s="34">
        <v>1656</v>
      </c>
      <c r="F151" s="34">
        <f t="shared" si="14"/>
        <v>82800</v>
      </c>
      <c r="H151" s="16"/>
    </row>
    <row r="152" spans="1:8" ht="30" x14ac:dyDescent="0.25">
      <c r="A152" s="21">
        <v>8.6</v>
      </c>
      <c r="B152" s="66" t="s">
        <v>130</v>
      </c>
      <c r="C152" s="21" t="s">
        <v>5</v>
      </c>
      <c r="D152" s="21">
        <v>12</v>
      </c>
      <c r="E152" s="34">
        <v>35879.999999999993</v>
      </c>
      <c r="F152" s="34">
        <f t="shared" si="14"/>
        <v>430559.99999999988</v>
      </c>
      <c r="H152" s="16"/>
    </row>
    <row r="153" spans="1:8" x14ac:dyDescent="0.25">
      <c r="A153" s="21">
        <v>8.6999999999999993</v>
      </c>
      <c r="B153" s="66" t="s">
        <v>131</v>
      </c>
      <c r="C153" s="21" t="s">
        <v>5</v>
      </c>
      <c r="D153" s="21">
        <v>12</v>
      </c>
      <c r="E153" s="34">
        <v>22080</v>
      </c>
      <c r="F153" s="34">
        <f t="shared" si="14"/>
        <v>264960</v>
      </c>
      <c r="H153" s="16"/>
    </row>
    <row r="154" spans="1:8" x14ac:dyDescent="0.25">
      <c r="A154" s="21">
        <v>8.8000000000000007</v>
      </c>
      <c r="B154" s="66" t="s">
        <v>132</v>
      </c>
      <c r="C154" s="21" t="s">
        <v>5</v>
      </c>
      <c r="D154" s="21">
        <v>24</v>
      </c>
      <c r="E154" s="34">
        <v>2484</v>
      </c>
      <c r="F154" s="34">
        <f t="shared" si="14"/>
        <v>59616</v>
      </c>
      <c r="H154" s="16"/>
    </row>
    <row r="155" spans="1:8" x14ac:dyDescent="0.25">
      <c r="A155" s="21">
        <v>8.9</v>
      </c>
      <c r="B155" s="66" t="s">
        <v>133</v>
      </c>
      <c r="C155" s="21" t="s">
        <v>5</v>
      </c>
      <c r="D155" s="21">
        <v>14</v>
      </c>
      <c r="E155" s="34">
        <v>55200</v>
      </c>
      <c r="F155" s="34">
        <f t="shared" si="14"/>
        <v>772800</v>
      </c>
      <c r="H155" s="16"/>
    </row>
    <row r="156" spans="1:8" ht="30" x14ac:dyDescent="0.25">
      <c r="A156" s="26">
        <v>8.1</v>
      </c>
      <c r="B156" s="66" t="s">
        <v>134</v>
      </c>
      <c r="C156" s="21" t="s">
        <v>5</v>
      </c>
      <c r="D156" s="21">
        <v>10</v>
      </c>
      <c r="E156" s="34">
        <v>102120</v>
      </c>
      <c r="F156" s="34">
        <f t="shared" si="14"/>
        <v>1021200</v>
      </c>
      <c r="H156" s="16"/>
    </row>
    <row r="157" spans="1:8" x14ac:dyDescent="0.25">
      <c r="A157" s="21">
        <v>8.11</v>
      </c>
      <c r="B157" s="66" t="s">
        <v>135</v>
      </c>
      <c r="C157" s="21" t="s">
        <v>5</v>
      </c>
      <c r="D157" s="21">
        <v>10</v>
      </c>
      <c r="E157" s="34">
        <v>12282</v>
      </c>
      <c r="F157" s="34">
        <f t="shared" si="14"/>
        <v>122820</v>
      </c>
      <c r="H157" s="16"/>
    </row>
    <row r="158" spans="1:8" ht="30" x14ac:dyDescent="0.25">
      <c r="A158" s="26">
        <v>8.1199999999999992</v>
      </c>
      <c r="B158" s="66" t="s">
        <v>136</v>
      </c>
      <c r="C158" s="21" t="s">
        <v>5</v>
      </c>
      <c r="D158" s="21">
        <v>2</v>
      </c>
      <c r="E158" s="34">
        <v>110400</v>
      </c>
      <c r="F158" s="34">
        <f t="shared" si="14"/>
        <v>220800</v>
      </c>
      <c r="H158" s="16"/>
    </row>
    <row r="159" spans="1:8" x14ac:dyDescent="0.25">
      <c r="A159" s="21">
        <v>8.1300000000000008</v>
      </c>
      <c r="B159" s="66" t="s">
        <v>137</v>
      </c>
      <c r="C159" s="21" t="s">
        <v>5</v>
      </c>
      <c r="D159" s="21">
        <v>2</v>
      </c>
      <c r="E159" s="34">
        <v>46920</v>
      </c>
      <c r="F159" s="34">
        <f t="shared" si="14"/>
        <v>93840</v>
      </c>
      <c r="H159" s="16"/>
    </row>
    <row r="160" spans="1:8" x14ac:dyDescent="0.25">
      <c r="A160" s="26">
        <v>8.14</v>
      </c>
      <c r="B160" s="66" t="s">
        <v>138</v>
      </c>
      <c r="C160" s="21" t="s">
        <v>5</v>
      </c>
      <c r="D160" s="21">
        <v>2</v>
      </c>
      <c r="E160" s="34">
        <v>44850</v>
      </c>
      <c r="F160" s="34">
        <f t="shared" si="14"/>
        <v>89700</v>
      </c>
      <c r="H160" s="16"/>
    </row>
    <row r="161" spans="1:8" x14ac:dyDescent="0.25">
      <c r="A161" s="21">
        <v>8.15</v>
      </c>
      <c r="B161" s="66" t="s">
        <v>139</v>
      </c>
      <c r="C161" s="21" t="s">
        <v>5</v>
      </c>
      <c r="D161" s="21">
        <v>1</v>
      </c>
      <c r="E161" s="34">
        <v>1656000</v>
      </c>
      <c r="F161" s="34">
        <f t="shared" si="14"/>
        <v>1656000</v>
      </c>
      <c r="H161" s="16"/>
    </row>
    <row r="162" spans="1:8" x14ac:dyDescent="0.25">
      <c r="A162" s="26">
        <v>8.16</v>
      </c>
      <c r="B162" s="66" t="s">
        <v>140</v>
      </c>
      <c r="C162" s="21" t="s">
        <v>5</v>
      </c>
      <c r="D162" s="21">
        <v>40</v>
      </c>
      <c r="E162" s="34">
        <v>3450</v>
      </c>
      <c r="F162" s="34">
        <f t="shared" si="14"/>
        <v>138000</v>
      </c>
      <c r="H162" s="16"/>
    </row>
    <row r="163" spans="1:8" x14ac:dyDescent="0.25">
      <c r="A163" s="21">
        <v>8.17</v>
      </c>
      <c r="B163" s="66" t="s">
        <v>141</v>
      </c>
      <c r="C163" s="21" t="s">
        <v>5</v>
      </c>
      <c r="D163" s="21">
        <v>2</v>
      </c>
      <c r="E163" s="34">
        <v>56028</v>
      </c>
      <c r="F163" s="34">
        <f t="shared" si="14"/>
        <v>112056</v>
      </c>
      <c r="H163" s="16"/>
    </row>
    <row r="164" spans="1:8" x14ac:dyDescent="0.25">
      <c r="A164" s="26">
        <v>8.18</v>
      </c>
      <c r="B164" s="66" t="s">
        <v>142</v>
      </c>
      <c r="C164" s="21" t="s">
        <v>5</v>
      </c>
      <c r="D164" s="21">
        <v>4</v>
      </c>
      <c r="E164" s="34">
        <v>26391.119999999999</v>
      </c>
      <c r="F164" s="34">
        <f t="shared" si="14"/>
        <v>105564.48</v>
      </c>
      <c r="H164" s="16"/>
    </row>
    <row r="165" spans="1:8" x14ac:dyDescent="0.25">
      <c r="A165" s="21">
        <v>8.19</v>
      </c>
      <c r="B165" s="66" t="s">
        <v>143</v>
      </c>
      <c r="C165" s="21" t="s">
        <v>5</v>
      </c>
      <c r="D165" s="21">
        <v>2</v>
      </c>
      <c r="E165" s="34">
        <v>26391.119999999999</v>
      </c>
      <c r="F165" s="34">
        <f t="shared" si="14"/>
        <v>52782.239999999998</v>
      </c>
      <c r="H165" s="16"/>
    </row>
    <row r="166" spans="1:8" x14ac:dyDescent="0.25">
      <c r="A166" s="26">
        <v>8.1999999999999993</v>
      </c>
      <c r="B166" s="66" t="s">
        <v>144</v>
      </c>
      <c r="C166" s="21" t="s">
        <v>5</v>
      </c>
      <c r="D166" s="21">
        <v>1</v>
      </c>
      <c r="E166" s="34">
        <v>26391.119999999999</v>
      </c>
      <c r="F166" s="34">
        <f t="shared" si="14"/>
        <v>26391.119999999999</v>
      </c>
      <c r="H166" s="16"/>
    </row>
    <row r="167" spans="1:8" x14ac:dyDescent="0.25">
      <c r="A167" s="21">
        <v>8.2100000000000009</v>
      </c>
      <c r="B167" s="66" t="s">
        <v>145</v>
      </c>
      <c r="C167" s="21" t="s">
        <v>5</v>
      </c>
      <c r="D167" s="21">
        <v>3</v>
      </c>
      <c r="E167" s="34">
        <v>8969.9999999999982</v>
      </c>
      <c r="F167" s="34">
        <f t="shared" si="14"/>
        <v>26909.999999999993</v>
      </c>
      <c r="H167" s="16"/>
    </row>
    <row r="168" spans="1:8" x14ac:dyDescent="0.25">
      <c r="A168" s="26">
        <v>8.2200000000000006</v>
      </c>
      <c r="B168" s="66" t="s">
        <v>146</v>
      </c>
      <c r="C168" s="21" t="s">
        <v>5</v>
      </c>
      <c r="D168" s="21">
        <v>1</v>
      </c>
      <c r="E168" s="34">
        <v>8969.9999999999982</v>
      </c>
      <c r="F168" s="34">
        <f t="shared" si="14"/>
        <v>8969.9999999999982</v>
      </c>
      <c r="H168" s="16"/>
    </row>
    <row r="169" spans="1:8" ht="30" x14ac:dyDescent="0.25">
      <c r="A169" s="21">
        <v>8.23</v>
      </c>
      <c r="B169" s="66" t="s">
        <v>147</v>
      </c>
      <c r="C169" s="21" t="s">
        <v>5</v>
      </c>
      <c r="D169" s="21">
        <v>1</v>
      </c>
      <c r="E169" s="34">
        <v>2483999.9999999995</v>
      </c>
      <c r="F169" s="34">
        <f t="shared" si="14"/>
        <v>2483999.9999999995</v>
      </c>
      <c r="H169" s="16"/>
    </row>
    <row r="170" spans="1:8" x14ac:dyDescent="0.25">
      <c r="A170" s="35" t="s">
        <v>104</v>
      </c>
      <c r="B170" s="36"/>
      <c r="C170" s="36"/>
      <c r="D170" s="36"/>
      <c r="E170" s="37"/>
      <c r="F170" s="46">
        <f>+SUM(F147:F169)</f>
        <v>11633129.52</v>
      </c>
      <c r="H170" s="16"/>
    </row>
    <row r="171" spans="1:8" ht="27" customHeight="1" x14ac:dyDescent="0.25">
      <c r="A171" s="59">
        <v>9</v>
      </c>
      <c r="B171" s="60" t="s">
        <v>148</v>
      </c>
      <c r="C171" s="61"/>
      <c r="D171" s="61"/>
      <c r="E171" s="61"/>
      <c r="F171" s="62"/>
    </row>
    <row r="172" spans="1:8" x14ac:dyDescent="0.25">
      <c r="A172" s="21">
        <v>9.1</v>
      </c>
      <c r="B172" s="25" t="s">
        <v>149</v>
      </c>
      <c r="C172" s="21"/>
      <c r="D172" s="21"/>
      <c r="E172" s="21"/>
      <c r="F172" s="34"/>
    </row>
    <row r="173" spans="1:8" x14ac:dyDescent="0.25">
      <c r="A173" s="21"/>
      <c r="B173" s="25"/>
      <c r="C173" s="21"/>
      <c r="D173" s="21"/>
      <c r="E173" s="21"/>
      <c r="F173" s="34"/>
    </row>
    <row r="174" spans="1:8" ht="24.6" customHeight="1" x14ac:dyDescent="0.25">
      <c r="A174" s="59">
        <v>11</v>
      </c>
      <c r="B174" s="68" t="s">
        <v>150</v>
      </c>
      <c r="C174" s="69"/>
      <c r="D174" s="69"/>
      <c r="E174" s="69"/>
      <c r="F174" s="70"/>
    </row>
    <row r="175" spans="1:8" x14ac:dyDescent="0.25">
      <c r="A175" s="21">
        <v>11.1</v>
      </c>
      <c r="B175" s="25" t="s">
        <v>151</v>
      </c>
      <c r="C175" s="21" t="s">
        <v>82</v>
      </c>
      <c r="D175" s="21">
        <v>1</v>
      </c>
      <c r="E175" s="34">
        <f>'[1]11,1 LIMPIEZA'!G28</f>
        <v>2426620</v>
      </c>
      <c r="F175" s="34">
        <f>D175*E175</f>
        <v>2426620</v>
      </c>
    </row>
    <row r="176" spans="1:8" x14ac:dyDescent="0.25">
      <c r="A176" s="21">
        <v>11.2</v>
      </c>
      <c r="B176" s="25" t="s">
        <v>152</v>
      </c>
      <c r="C176" s="21" t="s">
        <v>12</v>
      </c>
      <c r="D176" s="21">
        <f>+'[1]MEMORIA DE CALCULO'!G33</f>
        <v>541.34119999999996</v>
      </c>
      <c r="E176" s="34">
        <f>+'[1]1,29 PINTURA'!G26</f>
        <v>30035</v>
      </c>
      <c r="F176" s="34">
        <f>D176*E176</f>
        <v>16259182.941999998</v>
      </c>
    </row>
    <row r="177" spans="1:10" ht="15.6" customHeight="1" x14ac:dyDescent="0.25">
      <c r="A177" s="35" t="s">
        <v>16</v>
      </c>
      <c r="B177" s="36"/>
      <c r="C177" s="36"/>
      <c r="D177" s="36"/>
      <c r="E177" s="37"/>
      <c r="F177" s="58">
        <f>SUM(F175:F176)</f>
        <v>18685802.941999998</v>
      </c>
    </row>
    <row r="178" spans="1:10" x14ac:dyDescent="0.25">
      <c r="B178" s="71"/>
      <c r="E178" s="72"/>
      <c r="F178" s="73"/>
    </row>
    <row r="179" spans="1:10" x14ac:dyDescent="0.25">
      <c r="B179" s="74" t="s">
        <v>153</v>
      </c>
      <c r="C179" s="75"/>
      <c r="D179" s="76"/>
      <c r="E179" s="21"/>
      <c r="F179" s="77">
        <f>+F54+F122+F125+F145+F170+F177+F115+F110+F103+F98+F94+F88+F85+F77+F71+F30+F27+F57+F21+F14</f>
        <v>326070540.4233734</v>
      </c>
      <c r="I179" s="4"/>
      <c r="J179" s="78"/>
    </row>
    <row r="180" spans="1:10" x14ac:dyDescent="0.25">
      <c r="B180" s="79" t="s">
        <v>154</v>
      </c>
      <c r="C180" s="6"/>
      <c r="D180" s="80"/>
      <c r="E180" s="81">
        <v>0.1</v>
      </c>
      <c r="F180" s="82">
        <f>F179*E180</f>
        <v>32607054.042337343</v>
      </c>
      <c r="I180" s="16"/>
    </row>
    <row r="181" spans="1:10" x14ac:dyDescent="0.25">
      <c r="B181" s="79" t="s">
        <v>155</v>
      </c>
      <c r="C181" s="6"/>
      <c r="D181" s="80"/>
      <c r="E181" s="81">
        <v>0.08</v>
      </c>
      <c r="F181" s="82">
        <f>F179*E181</f>
        <v>26085643.233869873</v>
      </c>
      <c r="I181" s="78"/>
    </row>
    <row r="182" spans="1:10" x14ac:dyDescent="0.25">
      <c r="B182" s="79" t="s">
        <v>156</v>
      </c>
      <c r="C182" s="6"/>
      <c r="D182" s="80"/>
      <c r="E182" s="81">
        <v>0.05</v>
      </c>
      <c r="F182" s="82">
        <f>F179*E182</f>
        <v>16303527.021168672</v>
      </c>
      <c r="I182" s="16"/>
    </row>
    <row r="183" spans="1:10" x14ac:dyDescent="0.25">
      <c r="B183" s="79" t="s">
        <v>157</v>
      </c>
      <c r="C183" s="6"/>
      <c r="D183" s="80"/>
      <c r="E183" s="81">
        <v>0.19</v>
      </c>
      <c r="F183" s="82">
        <f>F182*E183</f>
        <v>3097670.1340220477</v>
      </c>
    </row>
    <row r="184" spans="1:10" x14ac:dyDescent="0.25">
      <c r="B184" s="74" t="s">
        <v>158</v>
      </c>
      <c r="C184" s="75"/>
      <c r="D184" s="76"/>
      <c r="E184" s="7"/>
      <c r="F184" s="77">
        <f>SUM(F179:F183)</f>
        <v>404164434.85477132</v>
      </c>
      <c r="G184" s="16"/>
      <c r="H184" s="16"/>
      <c r="I184" s="16"/>
      <c r="J184" s="16"/>
    </row>
    <row r="186" spans="1:10" x14ac:dyDescent="0.25">
      <c r="B186" s="83" t="s">
        <v>159</v>
      </c>
      <c r="C186" s="83"/>
      <c r="D186" s="83"/>
      <c r="E186" s="84">
        <v>7.0000000000000007E-2</v>
      </c>
      <c r="F186" s="85">
        <f>+F184*E186</f>
        <v>28291510.439833995</v>
      </c>
    </row>
    <row r="187" spans="1:10" x14ac:dyDescent="0.25">
      <c r="B187" s="74" t="s">
        <v>160</v>
      </c>
      <c r="C187" s="75"/>
      <c r="D187" s="76"/>
      <c r="E187" s="86"/>
      <c r="F187" s="87">
        <f>+F184+F186</f>
        <v>432455945.29460531</v>
      </c>
    </row>
  </sheetData>
  <mergeCells count="53">
    <mergeCell ref="B182:D182"/>
    <mergeCell ref="B183:D183"/>
    <mergeCell ref="B184:D184"/>
    <mergeCell ref="B186:D186"/>
    <mergeCell ref="B187:D187"/>
    <mergeCell ref="B171:F171"/>
    <mergeCell ref="B174:F174"/>
    <mergeCell ref="A177:E177"/>
    <mergeCell ref="B179:D179"/>
    <mergeCell ref="B180:D180"/>
    <mergeCell ref="B181:D181"/>
    <mergeCell ref="B123:F123"/>
    <mergeCell ref="A125:E125"/>
    <mergeCell ref="B126:F126"/>
    <mergeCell ref="A145:E145"/>
    <mergeCell ref="B146:F146"/>
    <mergeCell ref="A170:E170"/>
    <mergeCell ref="B104:F104"/>
    <mergeCell ref="A110:E110"/>
    <mergeCell ref="B111:F111"/>
    <mergeCell ref="A115:E115"/>
    <mergeCell ref="B116:F116"/>
    <mergeCell ref="A122:E122"/>
    <mergeCell ref="B89:F89"/>
    <mergeCell ref="A94:E94"/>
    <mergeCell ref="B95:F95"/>
    <mergeCell ref="A98:E98"/>
    <mergeCell ref="B99:F99"/>
    <mergeCell ref="A103:E103"/>
    <mergeCell ref="B72:F72"/>
    <mergeCell ref="A77:E77"/>
    <mergeCell ref="B78:F78"/>
    <mergeCell ref="A85:E85"/>
    <mergeCell ref="B86:F86"/>
    <mergeCell ref="A88:E88"/>
    <mergeCell ref="A54:E54"/>
    <mergeCell ref="B55:F55"/>
    <mergeCell ref="A57:E57"/>
    <mergeCell ref="B58:F58"/>
    <mergeCell ref="B59:F59"/>
    <mergeCell ref="A71:E71"/>
    <mergeCell ref="B15:F15"/>
    <mergeCell ref="B22:F22"/>
    <mergeCell ref="B28:F28"/>
    <mergeCell ref="B32:F32"/>
    <mergeCell ref="A33:F33"/>
    <mergeCell ref="B34:F34"/>
    <mergeCell ref="A1:F2"/>
    <mergeCell ref="A3:F3"/>
    <mergeCell ref="A4:F4"/>
    <mergeCell ref="A5:F5"/>
    <mergeCell ref="B8:F8"/>
    <mergeCell ref="B9:F9"/>
  </mergeCells>
  <pageMargins left="0.7" right="0.7" top="0.75" bottom="0.75" header="0.3" footer="0.3"/>
  <pageSetup scale="64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Gnral</vt:lpstr>
      <vt:lpstr>'Presupuesto Gnral'!Área_de_impresión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Shirly Gamarra</dc:creator>
  <cp:lastModifiedBy>Shirly Gamarra</cp:lastModifiedBy>
  <dcterms:created xsi:type="dcterms:W3CDTF">2024-06-12T14:51:11Z</dcterms:created>
  <dcterms:modified xsi:type="dcterms:W3CDTF">2024-06-12T14:52:02Z</dcterms:modified>
</cp:coreProperties>
</file>